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Maseni\Desktop\"/>
    </mc:Choice>
  </mc:AlternateContent>
  <xr:revisionPtr revIDLastSave="0" documentId="8_{08C85253-B513-4487-9194-5747F7BD5BBA}" xr6:coauthVersionLast="47" xr6:coauthVersionMax="47" xr10:uidLastSave="{00000000-0000-0000-0000-000000000000}"/>
  <bookViews>
    <workbookView xWindow="-108" yWindow="-108" windowWidth="23256" windowHeight="12576" tabRatio="885" activeTab="9" xr2:uid="{00000000-000D-0000-FFFF-FFFF00000000}"/>
  </bookViews>
  <sheets>
    <sheet name="INDEX" sheetId="1" r:id="rId1"/>
    <sheet name="Instruction" sheetId="2" r:id="rId2"/>
    <sheet name="UPHC,PHC,CHC,SDH" sheetId="3" r:id="rId3"/>
    <sheet name="Main Centre " sheetId="4" r:id="rId4"/>
    <sheet name="ASHA Mobiliser" sheetId="5" r:id="rId5"/>
    <sheet name="Old Siaha SC" sheetId="6" r:id="rId6"/>
    <sheet name="College Vaih CL" sheetId="7" r:id="rId7"/>
    <sheet name="Meisatla CL" sheetId="8" r:id="rId8"/>
    <sheet name="New Coloney CL" sheetId="9" r:id="rId9"/>
    <sheet name="Maubawk SC" sheetId="10" r:id="rId10"/>
    <sheet name="Zero CL" sheetId="11" r:id="rId11"/>
    <sheet name="Kawlchaw E CL" sheetId="12" r:id="rId12"/>
    <sheet name="New Latawh SC" sheetId="13" r:id="rId13"/>
    <sheet name="Phalrang SC" sheetId="14" r:id="rId14"/>
    <sheet name="Rawmibawk SC" sheetId="15" r:id="rId15"/>
    <sheet name="Siahatla SC" sheetId="16" r:id="rId16"/>
    <sheet name="New Siaha CL" sheetId="17" r:id="rId17"/>
    <sheet name="Theiva SC" sheetId="18" r:id="rId18"/>
    <sheet name="Tuipui Ferry SC" sheetId="19" r:id="rId19"/>
    <sheet name="Tuisumpu SC" sheetId="20" r:id="rId20"/>
    <sheet name="SC Total &amp; MC Achievement" sheetId="21" r:id="rId21"/>
    <sheet name="SC Score Summary Legal (Manual)" sheetId="22" r:id="rId22"/>
    <sheet name="PHC,CHC,SDH -MC Score" sheetId="23" r:id="rId23"/>
    <sheet name="Indicators" sheetId="24" r:id="rId24"/>
    <sheet name="Instruction for Evaluator" sheetId="25" r:id="rId25"/>
    <sheet name="Population Longroll Record Form" sheetId="26" r:id="rId26"/>
    <sheet name="Sheet1" sheetId="27" r:id="rId27"/>
  </sheets>
  <definedNames>
    <definedName name="_xlnm._FilterDatabase" localSheetId="4" hidden="1">'ASHA Mobiliser'!$D$10:$X$28</definedName>
    <definedName name="_xlnm._FilterDatabase" localSheetId="6" hidden="1">'College Vaih CL'!$D$16:$X$174</definedName>
    <definedName name="_xlnm._FilterDatabase" localSheetId="23" hidden="1">Indicators!$B$6:$G$92</definedName>
    <definedName name="_xlnm._FilterDatabase" localSheetId="11" hidden="1">'Kawlchaw E CL'!$D$16:$X$174</definedName>
    <definedName name="_xlnm._FilterDatabase" localSheetId="3" hidden="1">'Main Centre '!$D$17:$AL$40</definedName>
    <definedName name="_xlnm._FilterDatabase" localSheetId="9" hidden="1">'Maubawk SC'!$D$16:$X$174</definedName>
    <definedName name="_xlnm._FilterDatabase" localSheetId="7" hidden="1">'Meisatla CL'!$D$16:$X$174</definedName>
    <definedName name="_xlnm._FilterDatabase" localSheetId="8" hidden="1">'New Coloney CL'!$D$16:$X$174</definedName>
    <definedName name="_xlnm._FilterDatabase" localSheetId="12" hidden="1">'New Latawh SC'!$D$16:$X$174</definedName>
    <definedName name="_xlnm._FilterDatabase" localSheetId="16" hidden="1">'New Siaha CL'!$D$16:$X$174</definedName>
    <definedName name="_xlnm._FilterDatabase" localSheetId="5" hidden="1">'Old Siaha SC'!$D$16:$X$174</definedName>
    <definedName name="_xlnm._FilterDatabase" localSheetId="13" hidden="1">'Phalrang SC'!$D$16:$X$174</definedName>
    <definedName name="_xlnm._FilterDatabase" localSheetId="22" hidden="1">'PHC,CHC,SDH -MC Score'!$A$6:$P$130</definedName>
    <definedName name="_xlnm._FilterDatabase" localSheetId="14" hidden="1">'Rawmibawk SC'!$D$16:$X$174</definedName>
    <definedName name="_xlnm._FilterDatabase" localSheetId="21" hidden="1">'SC Score Summary Legal (Manual)'!$A$5:$AE$53</definedName>
    <definedName name="_xlnm._FilterDatabase" localSheetId="20" hidden="1">'SC Total &amp; MC Achievement'!$D$8:$X$166</definedName>
    <definedName name="_xlnm._FilterDatabase" localSheetId="15" hidden="1">'Siahatla SC'!$D$16:$X$174</definedName>
    <definedName name="_xlnm._FilterDatabase" localSheetId="17" hidden="1">'Theiva SC'!$D$16:$X$174</definedName>
    <definedName name="_xlnm._FilterDatabase" localSheetId="18" hidden="1">'Tuipui Ferry SC'!$D$16:$X$174</definedName>
    <definedName name="_xlnm._FilterDatabase" localSheetId="19" hidden="1">'Tuisumpu SC'!$D$16:$X$174</definedName>
    <definedName name="_xlnm._FilterDatabase" localSheetId="2" hidden="1">'UPHC,PHC,CHC,SDH'!$D$33:$AL$171</definedName>
    <definedName name="_xlnm._FilterDatabase" localSheetId="10" hidden="1">'Zero CL'!$D$16:$X$174</definedName>
    <definedName name="_xlnm.Print_Area" localSheetId="4">'ASHA Mobiliser'!$D$1:$X$28</definedName>
    <definedName name="_xlnm.Print_Area" localSheetId="6">'College Vaih CL'!$D$1:$X$174</definedName>
    <definedName name="_xlnm.Print_Area" localSheetId="23">Indicators!$A$1:$H$92</definedName>
    <definedName name="_xlnm.Print_Area" localSheetId="24">'Instruction for Evaluator'!$A$1:$C$36</definedName>
    <definedName name="_xlnm.Print_Area" localSheetId="11">'Kawlchaw E CL'!$D$1:$X$174</definedName>
    <definedName name="_xlnm.Print_Area" localSheetId="3">'Main Centre '!$D$1:$X$40</definedName>
    <definedName name="_xlnm.Print_Area" localSheetId="9">'Maubawk SC'!$D$1:$X$174</definedName>
    <definedName name="_xlnm.Print_Area" localSheetId="7">'Meisatla CL'!$D$1:$X$174</definedName>
    <definedName name="_xlnm.Print_Area" localSheetId="8">'New Coloney CL'!$D$1:$X$174</definedName>
    <definedName name="_xlnm.Print_Area" localSheetId="12">'New Latawh SC'!$D$1:$X$174</definedName>
    <definedName name="_xlnm.Print_Area" localSheetId="16">'New Siaha CL'!$D$1:$X$174</definedName>
    <definedName name="_xlnm.Print_Area" localSheetId="5">'Old Siaha SC'!$D$1:$X$174</definedName>
    <definedName name="_xlnm.Print_Area" localSheetId="13">'Phalrang SC'!$D$1:$X$174</definedName>
    <definedName name="_xlnm.Print_Area" localSheetId="22">'PHC,CHC,SDH -MC Score'!$F$1:$P$132</definedName>
    <definedName name="_xlnm.Print_Area" localSheetId="14">'Rawmibawk SC'!$D$1:$X$174</definedName>
    <definedName name="_xlnm.Print_Area" localSheetId="21">'SC Score Summary Legal (Manual)'!$A$1:$AR$57</definedName>
    <definedName name="_xlnm.Print_Area" localSheetId="20">'SC Total &amp; MC Achievement'!$D$1:$X$166</definedName>
    <definedName name="_xlnm.Print_Area" localSheetId="15">'Siahatla SC'!$D$1:$X$174</definedName>
    <definedName name="_xlnm.Print_Area" localSheetId="17">'Theiva SC'!$D$1:$X$174</definedName>
    <definedName name="_xlnm.Print_Area" localSheetId="18">'Tuipui Ferry SC'!$D$1:$X$174</definedName>
    <definedName name="_xlnm.Print_Area" localSheetId="19">'Tuisumpu SC'!$D$1:$X$174</definedName>
    <definedName name="_xlnm.Print_Area" localSheetId="2">'UPHC,PHC,CHC,SDH'!$D$1:$X$171</definedName>
    <definedName name="_xlnm.Print_Area" localSheetId="10">'Zero CL'!$D$1:$X$174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9" i="24" l="1"/>
  <c r="G63" i="24"/>
  <c r="G49" i="24"/>
  <c r="G16" i="24"/>
  <c r="F91" i="24" s="1"/>
  <c r="B89" i="23"/>
  <c r="C89" i="23" s="1"/>
  <c r="C88" i="23"/>
  <c r="B88" i="23"/>
  <c r="J57" i="23"/>
  <c r="J55" i="23"/>
  <c r="N46" i="23"/>
  <c r="N45" i="23"/>
  <c r="N44" i="23"/>
  <c r="N43" i="23"/>
  <c r="N42" i="23"/>
  <c r="N41" i="23"/>
  <c r="N40" i="23"/>
  <c r="N39" i="23"/>
  <c r="N38" i="23"/>
  <c r="N37" i="23"/>
  <c r="N36" i="23"/>
  <c r="N35" i="23"/>
  <c r="N34" i="23"/>
  <c r="N33" i="23"/>
  <c r="N32" i="23"/>
  <c r="N31" i="23"/>
  <c r="N30" i="23"/>
  <c r="N29" i="23"/>
  <c r="N25" i="23"/>
  <c r="N24" i="23"/>
  <c r="N23" i="23"/>
  <c r="N21" i="23"/>
  <c r="N20" i="23"/>
  <c r="N18" i="23"/>
  <c r="N17" i="23"/>
  <c r="N16" i="23"/>
  <c r="N15" i="23"/>
  <c r="N14" i="23"/>
  <c r="N13" i="23"/>
  <c r="N12" i="23"/>
  <c r="N11" i="23"/>
  <c r="N10" i="23"/>
  <c r="N9" i="23"/>
  <c r="N8" i="23"/>
  <c r="AD55" i="22"/>
  <c r="AC55" i="22"/>
  <c r="AB55" i="22"/>
  <c r="AA55" i="22"/>
  <c r="W55" i="22"/>
  <c r="V55" i="22"/>
  <c r="R55" i="22"/>
  <c r="N55" i="22"/>
  <c r="W20" i="22"/>
  <c r="V20" i="22"/>
  <c r="U20" i="22"/>
  <c r="T20" i="22"/>
  <c r="S20" i="22"/>
  <c r="R20" i="22"/>
  <c r="Q20" i="22"/>
  <c r="P20" i="22"/>
  <c r="O20" i="22"/>
  <c r="N20" i="22"/>
  <c r="M20" i="22"/>
  <c r="L20" i="22"/>
  <c r="K20" i="22"/>
  <c r="J20" i="22"/>
  <c r="I20" i="22"/>
  <c r="H20" i="22"/>
  <c r="AP19" i="22"/>
  <c r="AL19" i="22"/>
  <c r="AK19" i="22"/>
  <c r="AG19" i="22"/>
  <c r="W18" i="22"/>
  <c r="V18" i="22"/>
  <c r="U18" i="22"/>
  <c r="T18" i="22"/>
  <c r="S18" i="22"/>
  <c r="R18" i="22"/>
  <c r="Q18" i="22"/>
  <c r="P18" i="22"/>
  <c r="O18" i="22"/>
  <c r="N18" i="22"/>
  <c r="M18" i="22"/>
  <c r="L18" i="22"/>
  <c r="K18" i="22"/>
  <c r="J18" i="22"/>
  <c r="I18" i="22"/>
  <c r="H18" i="22"/>
  <c r="AB15" i="22"/>
  <c r="AC15" i="22" s="1"/>
  <c r="AD15" i="22" s="1"/>
  <c r="AE15" i="22" s="1"/>
  <c r="V15" i="22"/>
  <c r="U15" i="22"/>
  <c r="U55" i="22" s="1"/>
  <c r="T15" i="22"/>
  <c r="T55" i="22" s="1"/>
  <c r="S15" i="22"/>
  <c r="R15" i="22"/>
  <c r="Q15" i="22"/>
  <c r="Q55" i="22" s="1"/>
  <c r="P15" i="22"/>
  <c r="P55" i="22" s="1"/>
  <c r="O15" i="22"/>
  <c r="N15" i="22"/>
  <c r="M15" i="22"/>
  <c r="M55" i="22" s="1"/>
  <c r="L15" i="22"/>
  <c r="L55" i="22" s="1"/>
  <c r="K15" i="22"/>
  <c r="J15" i="22"/>
  <c r="J55" i="22" s="1"/>
  <c r="I15" i="22"/>
  <c r="I55" i="22" s="1"/>
  <c r="H15" i="22"/>
  <c r="H55" i="22" s="1"/>
  <c r="AR11" i="22"/>
  <c r="AG11" i="22"/>
  <c r="AH11" i="22" s="1"/>
  <c r="AI11" i="22" s="1"/>
  <c r="AJ11" i="22" s="1"/>
  <c r="AK11" i="22" s="1"/>
  <c r="AL11" i="22" s="1"/>
  <c r="AM11" i="22" s="1"/>
  <c r="AN11" i="22" s="1"/>
  <c r="AO11" i="22" s="1"/>
  <c r="AP11" i="22" s="1"/>
  <c r="AQ11" i="22" s="1"/>
  <c r="AC11" i="22"/>
  <c r="AD11" i="22" s="1"/>
  <c r="AE11" i="22" s="1"/>
  <c r="AF11" i="22" s="1"/>
  <c r="AF6" i="22"/>
  <c r="AG6" i="22" s="1"/>
  <c r="AH6" i="22" s="1"/>
  <c r="AI6" i="22" s="1"/>
  <c r="AJ6" i="22" s="1"/>
  <c r="AK6" i="22" s="1"/>
  <c r="AL6" i="22" s="1"/>
  <c r="AM6" i="22" s="1"/>
  <c r="AN6" i="22" s="1"/>
  <c r="AO6" i="22" s="1"/>
  <c r="AP6" i="22" s="1"/>
  <c r="AQ6" i="22" s="1"/>
  <c r="AE6" i="22"/>
  <c r="AR6" i="22" s="1"/>
  <c r="AC6" i="22"/>
  <c r="AD6" i="22" s="1"/>
  <c r="AR4" i="22"/>
  <c r="AR55" i="22" s="1"/>
  <c r="AQ4" i="22"/>
  <c r="AP4" i="22"/>
  <c r="AP55" i="22" s="1"/>
  <c r="AO4" i="22"/>
  <c r="AO55" i="22" s="1"/>
  <c r="AM4" i="22"/>
  <c r="AL4" i="22"/>
  <c r="AL55" i="22" s="1"/>
  <c r="AK4" i="22"/>
  <c r="AK55" i="22" s="1"/>
  <c r="AI4" i="22"/>
  <c r="AH4" i="22"/>
  <c r="AH55" i="22" s="1"/>
  <c r="AG4" i="22"/>
  <c r="AG55" i="22" s="1"/>
  <c r="AE4" i="22"/>
  <c r="AD4" i="22"/>
  <c r="AD19" i="22" s="1"/>
  <c r="AC4" i="22"/>
  <c r="AC19" i="22" s="1"/>
  <c r="AC2" i="22"/>
  <c r="I2" i="22"/>
  <c r="E2" i="22"/>
  <c r="L171" i="21"/>
  <c r="J53" i="23" s="1"/>
  <c r="S166" i="21"/>
  <c r="R166" i="21"/>
  <c r="Q166" i="21"/>
  <c r="P166" i="21"/>
  <c r="O166" i="21"/>
  <c r="N166" i="21"/>
  <c r="M166" i="21"/>
  <c r="L166" i="21"/>
  <c r="K166" i="21"/>
  <c r="J166" i="21"/>
  <c r="I166" i="21"/>
  <c r="H166" i="21"/>
  <c r="S165" i="21"/>
  <c r="R165" i="21"/>
  <c r="Q165" i="21"/>
  <c r="P165" i="21"/>
  <c r="O165" i="21"/>
  <c r="N165" i="21"/>
  <c r="M165" i="21"/>
  <c r="L165" i="21"/>
  <c r="K165" i="21"/>
  <c r="J165" i="21"/>
  <c r="I165" i="21"/>
  <c r="H165" i="21"/>
  <c r="U161" i="21"/>
  <c r="S161" i="21"/>
  <c r="R161" i="21"/>
  <c r="Q161" i="21"/>
  <c r="P161" i="21"/>
  <c r="O161" i="21"/>
  <c r="N161" i="21"/>
  <c r="M161" i="21"/>
  <c r="L161" i="21"/>
  <c r="K161" i="21"/>
  <c r="J161" i="21"/>
  <c r="I161" i="21"/>
  <c r="H161" i="21"/>
  <c r="S160" i="21"/>
  <c r="R160" i="21"/>
  <c r="Q160" i="21"/>
  <c r="P160" i="21"/>
  <c r="O160" i="21"/>
  <c r="N160" i="21"/>
  <c r="M160" i="21"/>
  <c r="L160" i="21"/>
  <c r="K160" i="21"/>
  <c r="J160" i="21"/>
  <c r="I160" i="21"/>
  <c r="H160" i="21"/>
  <c r="S159" i="21"/>
  <c r="R159" i="21"/>
  <c r="Q159" i="21"/>
  <c r="P159" i="21"/>
  <c r="O159" i="21"/>
  <c r="N159" i="21"/>
  <c r="M159" i="21"/>
  <c r="L159" i="21"/>
  <c r="K159" i="21"/>
  <c r="J159" i="21"/>
  <c r="I159" i="21"/>
  <c r="H159" i="21"/>
  <c r="S158" i="21"/>
  <c r="R158" i="21"/>
  <c r="Q158" i="21"/>
  <c r="P158" i="21"/>
  <c r="O158" i="21"/>
  <c r="N158" i="21"/>
  <c r="M158" i="21"/>
  <c r="L158" i="21"/>
  <c r="K158" i="21"/>
  <c r="J158" i="21"/>
  <c r="I158" i="21"/>
  <c r="H158" i="21"/>
  <c r="S157" i="21"/>
  <c r="R157" i="21"/>
  <c r="Q157" i="21"/>
  <c r="P157" i="21"/>
  <c r="O157" i="21"/>
  <c r="N157" i="21"/>
  <c r="M157" i="21"/>
  <c r="L157" i="21"/>
  <c r="K157" i="21"/>
  <c r="J157" i="21"/>
  <c r="I157" i="21"/>
  <c r="H157" i="21"/>
  <c r="S156" i="21"/>
  <c r="R156" i="21"/>
  <c r="Q156" i="21"/>
  <c r="P156" i="21"/>
  <c r="O156" i="21"/>
  <c r="N156" i="21"/>
  <c r="M156" i="21"/>
  <c r="L156" i="21"/>
  <c r="K156" i="21"/>
  <c r="J156" i="21"/>
  <c r="I156" i="21"/>
  <c r="H156" i="21"/>
  <c r="S155" i="21"/>
  <c r="R155" i="21"/>
  <c r="Q155" i="21"/>
  <c r="P155" i="21"/>
  <c r="O155" i="21"/>
  <c r="N155" i="21"/>
  <c r="M155" i="21"/>
  <c r="L155" i="21"/>
  <c r="K155" i="21"/>
  <c r="J155" i="21"/>
  <c r="I155" i="21"/>
  <c r="H155" i="21"/>
  <c r="S151" i="21"/>
  <c r="R151" i="21"/>
  <c r="Q151" i="21"/>
  <c r="P151" i="21"/>
  <c r="O151" i="21"/>
  <c r="N151" i="21"/>
  <c r="M151" i="21"/>
  <c r="L151" i="21"/>
  <c r="K151" i="21"/>
  <c r="J151" i="21"/>
  <c r="I151" i="21"/>
  <c r="H151" i="21"/>
  <c r="S147" i="21"/>
  <c r="R147" i="21"/>
  <c r="Q147" i="21"/>
  <c r="P147" i="21"/>
  <c r="O147" i="21"/>
  <c r="N147" i="21"/>
  <c r="M147" i="21"/>
  <c r="L147" i="21"/>
  <c r="K147" i="21"/>
  <c r="J147" i="21"/>
  <c r="I147" i="21"/>
  <c r="H147" i="21"/>
  <c r="S146" i="21"/>
  <c r="R146" i="21"/>
  <c r="Q146" i="21"/>
  <c r="P146" i="21"/>
  <c r="O146" i="21"/>
  <c r="N146" i="21"/>
  <c r="M146" i="21"/>
  <c r="L146" i="21"/>
  <c r="K146" i="21"/>
  <c r="J146" i="21"/>
  <c r="I146" i="21"/>
  <c r="H146" i="21"/>
  <c r="S142" i="21"/>
  <c r="R142" i="21"/>
  <c r="Q142" i="21"/>
  <c r="P142" i="21"/>
  <c r="O142" i="21"/>
  <c r="N142" i="21"/>
  <c r="M142" i="21"/>
  <c r="L142" i="21"/>
  <c r="K142" i="21"/>
  <c r="J142" i="21"/>
  <c r="I142" i="21"/>
  <c r="H142" i="21"/>
  <c r="S138" i="21"/>
  <c r="R138" i="21"/>
  <c r="Q138" i="21"/>
  <c r="P138" i="21"/>
  <c r="O138" i="21"/>
  <c r="N138" i="21"/>
  <c r="M138" i="21"/>
  <c r="L138" i="21"/>
  <c r="K138" i="21"/>
  <c r="J138" i="21"/>
  <c r="I138" i="21"/>
  <c r="H138" i="21"/>
  <c r="S134" i="21"/>
  <c r="R134" i="21"/>
  <c r="Q134" i="21"/>
  <c r="P134" i="21"/>
  <c r="O134" i="21"/>
  <c r="N134" i="21"/>
  <c r="M134" i="21"/>
  <c r="L134" i="21"/>
  <c r="K134" i="21"/>
  <c r="J134" i="21"/>
  <c r="I134" i="21"/>
  <c r="H134" i="21"/>
  <c r="S130" i="21"/>
  <c r="R130" i="21"/>
  <c r="Q130" i="21"/>
  <c r="P130" i="21"/>
  <c r="O130" i="21"/>
  <c r="N130" i="21"/>
  <c r="M130" i="21"/>
  <c r="L130" i="21"/>
  <c r="K130" i="21"/>
  <c r="J130" i="21"/>
  <c r="I130" i="21"/>
  <c r="H130" i="21"/>
  <c r="S126" i="21"/>
  <c r="R126" i="21"/>
  <c r="Q126" i="21"/>
  <c r="P126" i="21"/>
  <c r="O126" i="21"/>
  <c r="N126" i="21"/>
  <c r="M126" i="21"/>
  <c r="L126" i="21"/>
  <c r="K126" i="21"/>
  <c r="J126" i="21"/>
  <c r="I126" i="21"/>
  <c r="H126" i="21"/>
  <c r="S125" i="21"/>
  <c r="R125" i="21"/>
  <c r="Q125" i="21"/>
  <c r="P125" i="21"/>
  <c r="O125" i="21"/>
  <c r="N125" i="21"/>
  <c r="M125" i="21"/>
  <c r="L125" i="21"/>
  <c r="K125" i="21"/>
  <c r="J125" i="21"/>
  <c r="I125" i="21"/>
  <c r="H125" i="21"/>
  <c r="U121" i="21"/>
  <c r="S121" i="21"/>
  <c r="R121" i="21"/>
  <c r="Q121" i="21"/>
  <c r="P121" i="21"/>
  <c r="O121" i="21"/>
  <c r="N121" i="21"/>
  <c r="M121" i="21"/>
  <c r="L121" i="21"/>
  <c r="K121" i="21"/>
  <c r="J121" i="21"/>
  <c r="I121" i="21"/>
  <c r="H121" i="21"/>
  <c r="U120" i="21"/>
  <c r="S120" i="21"/>
  <c r="R120" i="21"/>
  <c r="Q120" i="21"/>
  <c r="P120" i="21"/>
  <c r="O120" i="21"/>
  <c r="N120" i="21"/>
  <c r="M120" i="21"/>
  <c r="L120" i="21"/>
  <c r="K120" i="21"/>
  <c r="J120" i="21"/>
  <c r="I120" i="21"/>
  <c r="H120" i="21"/>
  <c r="U119" i="21"/>
  <c r="S119" i="21"/>
  <c r="R119" i="21"/>
  <c r="Q119" i="21"/>
  <c r="P119" i="21"/>
  <c r="O119" i="21"/>
  <c r="N119" i="21"/>
  <c r="M119" i="21"/>
  <c r="L119" i="21"/>
  <c r="K119" i="21"/>
  <c r="J119" i="21"/>
  <c r="I119" i="21"/>
  <c r="H119" i="21"/>
  <c r="U118" i="21"/>
  <c r="K206" i="21" s="1"/>
  <c r="N88" i="23" s="1"/>
  <c r="S118" i="21"/>
  <c r="R118" i="21"/>
  <c r="Q118" i="21"/>
  <c r="P118" i="21"/>
  <c r="O118" i="21"/>
  <c r="N118" i="21"/>
  <c r="M118" i="21"/>
  <c r="L118" i="21"/>
  <c r="K118" i="21"/>
  <c r="J118" i="21"/>
  <c r="I118" i="21"/>
  <c r="H118" i="21"/>
  <c r="U117" i="21"/>
  <c r="S117" i="21"/>
  <c r="R117" i="21"/>
  <c r="Q117" i="21"/>
  <c r="P117" i="21"/>
  <c r="O117" i="21"/>
  <c r="N117" i="21"/>
  <c r="M117" i="21"/>
  <c r="L117" i="21"/>
  <c r="K117" i="21"/>
  <c r="J117" i="21"/>
  <c r="I117" i="21"/>
  <c r="H117" i="21"/>
  <c r="S113" i="21"/>
  <c r="R113" i="21"/>
  <c r="Q113" i="21"/>
  <c r="P113" i="21"/>
  <c r="O113" i="21"/>
  <c r="N113" i="21"/>
  <c r="M113" i="21"/>
  <c r="L113" i="21"/>
  <c r="K113" i="21"/>
  <c r="J113" i="21"/>
  <c r="I113" i="21"/>
  <c r="H113" i="21"/>
  <c r="S112" i="21"/>
  <c r="R112" i="21"/>
  <c r="Q112" i="21"/>
  <c r="P112" i="21"/>
  <c r="O112" i="21"/>
  <c r="N112" i="21"/>
  <c r="M112" i="21"/>
  <c r="L112" i="21"/>
  <c r="K112" i="21"/>
  <c r="J112" i="21"/>
  <c r="I112" i="21"/>
  <c r="H112" i="21"/>
  <c r="S111" i="21"/>
  <c r="R111" i="21"/>
  <c r="Q111" i="21"/>
  <c r="P111" i="21"/>
  <c r="O111" i="21"/>
  <c r="N111" i="21"/>
  <c r="M111" i="21"/>
  <c r="L111" i="21"/>
  <c r="K111" i="21"/>
  <c r="J111" i="21"/>
  <c r="I111" i="21"/>
  <c r="H111" i="21"/>
  <c r="S109" i="21"/>
  <c r="R109" i="21"/>
  <c r="Q109" i="21"/>
  <c r="P109" i="21"/>
  <c r="O109" i="21"/>
  <c r="N109" i="21"/>
  <c r="M109" i="21"/>
  <c r="L109" i="21"/>
  <c r="K109" i="21"/>
  <c r="J109" i="21"/>
  <c r="I109" i="21"/>
  <c r="H109" i="21"/>
  <c r="S108" i="21"/>
  <c r="R108" i="21"/>
  <c r="Q108" i="21"/>
  <c r="P108" i="21"/>
  <c r="O108" i="21"/>
  <c r="N108" i="21"/>
  <c r="M108" i="21"/>
  <c r="L108" i="21"/>
  <c r="K108" i="21"/>
  <c r="J108" i="21"/>
  <c r="I108" i="21"/>
  <c r="H108" i="21"/>
  <c r="S107" i="21"/>
  <c r="R107" i="21"/>
  <c r="Q107" i="21"/>
  <c r="P107" i="21"/>
  <c r="O107" i="21"/>
  <c r="N107" i="21"/>
  <c r="M107" i="21"/>
  <c r="L107" i="21"/>
  <c r="K107" i="21"/>
  <c r="J107" i="21"/>
  <c r="I107" i="21"/>
  <c r="H107" i="21"/>
  <c r="S105" i="21"/>
  <c r="R105" i="21"/>
  <c r="Q105" i="21"/>
  <c r="P105" i="21"/>
  <c r="O105" i="21"/>
  <c r="N105" i="21"/>
  <c r="M105" i="21"/>
  <c r="L105" i="21"/>
  <c r="K105" i="21"/>
  <c r="J105" i="21"/>
  <c r="I105" i="21"/>
  <c r="H105" i="21"/>
  <c r="S104" i="21"/>
  <c r="R104" i="21"/>
  <c r="Q104" i="21"/>
  <c r="P104" i="21"/>
  <c r="O104" i="21"/>
  <c r="N104" i="21"/>
  <c r="M104" i="21"/>
  <c r="L104" i="21"/>
  <c r="K104" i="21"/>
  <c r="J104" i="21"/>
  <c r="I104" i="21"/>
  <c r="H104" i="21"/>
  <c r="S99" i="21"/>
  <c r="R99" i="21"/>
  <c r="Q99" i="21"/>
  <c r="P99" i="21"/>
  <c r="O99" i="21"/>
  <c r="N99" i="21"/>
  <c r="M99" i="21"/>
  <c r="L99" i="21"/>
  <c r="K99" i="21"/>
  <c r="J99" i="21"/>
  <c r="I99" i="21"/>
  <c r="H99" i="21"/>
  <c r="S95" i="21"/>
  <c r="R95" i="21"/>
  <c r="Q95" i="21"/>
  <c r="P95" i="21"/>
  <c r="O95" i="21"/>
  <c r="N95" i="21"/>
  <c r="M95" i="21"/>
  <c r="L95" i="21"/>
  <c r="K95" i="21"/>
  <c r="J95" i="21"/>
  <c r="I95" i="21"/>
  <c r="H95" i="21"/>
  <c r="S94" i="21"/>
  <c r="R94" i="21"/>
  <c r="Q94" i="21"/>
  <c r="P94" i="21"/>
  <c r="O94" i="21"/>
  <c r="N94" i="21"/>
  <c r="M94" i="21"/>
  <c r="L94" i="21"/>
  <c r="K94" i="21"/>
  <c r="J94" i="21"/>
  <c r="I94" i="21"/>
  <c r="H94" i="21"/>
  <c r="U93" i="21"/>
  <c r="K207" i="21" s="1"/>
  <c r="N89" i="23" s="1"/>
  <c r="S92" i="21"/>
  <c r="R92" i="21"/>
  <c r="Q92" i="21"/>
  <c r="P92" i="21"/>
  <c r="O92" i="21"/>
  <c r="N92" i="21"/>
  <c r="M92" i="21"/>
  <c r="L92" i="21"/>
  <c r="K92" i="21"/>
  <c r="J92" i="21"/>
  <c r="I92" i="21"/>
  <c r="H92" i="21"/>
  <c r="S91" i="21"/>
  <c r="R91" i="21"/>
  <c r="Q91" i="21"/>
  <c r="P91" i="21"/>
  <c r="O91" i="21"/>
  <c r="N91" i="21"/>
  <c r="M91" i="21"/>
  <c r="L91" i="21"/>
  <c r="K91" i="21"/>
  <c r="J91" i="21"/>
  <c r="I91" i="21"/>
  <c r="H91" i="21"/>
  <c r="U90" i="21"/>
  <c r="S90" i="21"/>
  <c r="R90" i="21"/>
  <c r="Q90" i="21"/>
  <c r="P90" i="21"/>
  <c r="O90" i="21"/>
  <c r="N90" i="21"/>
  <c r="M90" i="21"/>
  <c r="L90" i="21"/>
  <c r="K90" i="21"/>
  <c r="J90" i="21"/>
  <c r="I90" i="21"/>
  <c r="H90" i="21"/>
  <c r="U89" i="21"/>
  <c r="S89" i="21"/>
  <c r="R89" i="21"/>
  <c r="Q89" i="21"/>
  <c r="P89" i="21"/>
  <c r="O89" i="21"/>
  <c r="N89" i="21"/>
  <c r="M89" i="21"/>
  <c r="L89" i="21"/>
  <c r="K89" i="21"/>
  <c r="J89" i="21"/>
  <c r="I89" i="21"/>
  <c r="H89" i="21"/>
  <c r="U88" i="21"/>
  <c r="S88" i="21"/>
  <c r="R88" i="21"/>
  <c r="Q88" i="21"/>
  <c r="P88" i="21"/>
  <c r="O88" i="21"/>
  <c r="N88" i="21"/>
  <c r="M88" i="21"/>
  <c r="L88" i="21"/>
  <c r="K88" i="21"/>
  <c r="J88" i="21"/>
  <c r="I88" i="21"/>
  <c r="H88" i="21"/>
  <c r="U87" i="21"/>
  <c r="S87" i="21"/>
  <c r="R87" i="21"/>
  <c r="Q87" i="21"/>
  <c r="P87" i="21"/>
  <c r="O87" i="21"/>
  <c r="N87" i="21"/>
  <c r="M87" i="21"/>
  <c r="L87" i="21"/>
  <c r="K87" i="21"/>
  <c r="J87" i="21"/>
  <c r="I87" i="21"/>
  <c r="H87" i="21"/>
  <c r="S82" i="21"/>
  <c r="R82" i="21"/>
  <c r="Q82" i="21"/>
  <c r="P82" i="21"/>
  <c r="O82" i="21"/>
  <c r="N82" i="21"/>
  <c r="M82" i="21"/>
  <c r="L82" i="21"/>
  <c r="K82" i="21"/>
  <c r="J82" i="21"/>
  <c r="I82" i="21"/>
  <c r="H82" i="21"/>
  <c r="S81" i="21"/>
  <c r="R81" i="21"/>
  <c r="Q81" i="21"/>
  <c r="P81" i="21"/>
  <c r="O81" i="21"/>
  <c r="N81" i="21"/>
  <c r="M81" i="21"/>
  <c r="L81" i="21"/>
  <c r="K81" i="21"/>
  <c r="J81" i="21"/>
  <c r="I81" i="21"/>
  <c r="H81" i="21"/>
  <c r="S80" i="21"/>
  <c r="R80" i="21"/>
  <c r="Q80" i="21"/>
  <c r="P80" i="21"/>
  <c r="O80" i="21"/>
  <c r="N80" i="21"/>
  <c r="M80" i="21"/>
  <c r="L80" i="21"/>
  <c r="K80" i="21"/>
  <c r="J80" i="21"/>
  <c r="I80" i="21"/>
  <c r="H80" i="21"/>
  <c r="S79" i="21"/>
  <c r="R79" i="21"/>
  <c r="Q79" i="21"/>
  <c r="P79" i="21"/>
  <c r="O79" i="21"/>
  <c r="N79" i="21"/>
  <c r="M79" i="21"/>
  <c r="L79" i="21"/>
  <c r="K79" i="21"/>
  <c r="J79" i="21"/>
  <c r="I79" i="21"/>
  <c r="H79" i="21"/>
  <c r="S78" i="21"/>
  <c r="R78" i="21"/>
  <c r="Q78" i="21"/>
  <c r="P78" i="21"/>
  <c r="O78" i="21"/>
  <c r="N78" i="21"/>
  <c r="M78" i="21"/>
  <c r="L78" i="21"/>
  <c r="K78" i="21"/>
  <c r="J78" i="21"/>
  <c r="I78" i="21"/>
  <c r="H78" i="21"/>
  <c r="S77" i="21"/>
  <c r="R77" i="21"/>
  <c r="Q77" i="21"/>
  <c r="P77" i="21"/>
  <c r="O77" i="21"/>
  <c r="N77" i="21"/>
  <c r="M77" i="21"/>
  <c r="L77" i="21"/>
  <c r="K77" i="21"/>
  <c r="J77" i="21"/>
  <c r="I77" i="21"/>
  <c r="H77" i="21"/>
  <c r="S76" i="21"/>
  <c r="R76" i="21"/>
  <c r="Q76" i="21"/>
  <c r="P76" i="21"/>
  <c r="O76" i="21"/>
  <c r="N76" i="21"/>
  <c r="M76" i="21"/>
  <c r="L76" i="21"/>
  <c r="K76" i="21"/>
  <c r="J76" i="21"/>
  <c r="I76" i="21"/>
  <c r="H76" i="21"/>
  <c r="S75" i="21"/>
  <c r="R75" i="21"/>
  <c r="Q75" i="21"/>
  <c r="P75" i="21"/>
  <c r="O75" i="21"/>
  <c r="N75" i="21"/>
  <c r="M75" i="21"/>
  <c r="L75" i="21"/>
  <c r="K75" i="21"/>
  <c r="J75" i="21"/>
  <c r="I75" i="21"/>
  <c r="H75" i="21"/>
  <c r="S74" i="21"/>
  <c r="R74" i="21"/>
  <c r="Q74" i="21"/>
  <c r="P74" i="21"/>
  <c r="O74" i="21"/>
  <c r="N74" i="21"/>
  <c r="M74" i="21"/>
  <c r="L74" i="21"/>
  <c r="K74" i="21"/>
  <c r="J74" i="21"/>
  <c r="I74" i="21"/>
  <c r="H74" i="21"/>
  <c r="S73" i="21"/>
  <c r="R73" i="21"/>
  <c r="Q73" i="21"/>
  <c r="P73" i="21"/>
  <c r="O73" i="21"/>
  <c r="N73" i="21"/>
  <c r="M73" i="21"/>
  <c r="L73" i="21"/>
  <c r="K73" i="21"/>
  <c r="J73" i="21"/>
  <c r="I73" i="21"/>
  <c r="H73" i="21"/>
  <c r="V70" i="21"/>
  <c r="S69" i="21"/>
  <c r="R69" i="21"/>
  <c r="Q69" i="21"/>
  <c r="P69" i="21"/>
  <c r="O69" i="21"/>
  <c r="N69" i="21"/>
  <c r="M69" i="21"/>
  <c r="L69" i="21"/>
  <c r="K69" i="21"/>
  <c r="J69" i="21"/>
  <c r="I69" i="21"/>
  <c r="H69" i="21"/>
  <c r="S68" i="21"/>
  <c r="R68" i="21"/>
  <c r="Q68" i="21"/>
  <c r="P68" i="21"/>
  <c r="O68" i="21"/>
  <c r="N68" i="21"/>
  <c r="M68" i="21"/>
  <c r="L68" i="21"/>
  <c r="K68" i="21"/>
  <c r="J68" i="21"/>
  <c r="I68" i="21"/>
  <c r="H68" i="21"/>
  <c r="S67" i="21"/>
  <c r="R67" i="21"/>
  <c r="Q67" i="21"/>
  <c r="P67" i="21"/>
  <c r="O67" i="21"/>
  <c r="N67" i="21"/>
  <c r="M67" i="21"/>
  <c r="L67" i="21"/>
  <c r="K67" i="21"/>
  <c r="J67" i="21"/>
  <c r="I67" i="21"/>
  <c r="H67" i="21"/>
  <c r="S66" i="21"/>
  <c r="R66" i="21"/>
  <c r="Q66" i="21"/>
  <c r="P66" i="21"/>
  <c r="O66" i="21"/>
  <c r="N66" i="21"/>
  <c r="M66" i="21"/>
  <c r="L66" i="21"/>
  <c r="K66" i="21"/>
  <c r="J66" i="21"/>
  <c r="I66" i="21"/>
  <c r="H66" i="21"/>
  <c r="S65" i="21"/>
  <c r="R65" i="21"/>
  <c r="Q65" i="21"/>
  <c r="P65" i="21"/>
  <c r="O65" i="21"/>
  <c r="N65" i="21"/>
  <c r="M65" i="21"/>
  <c r="L65" i="21"/>
  <c r="K65" i="21"/>
  <c r="J65" i="21"/>
  <c r="I65" i="21"/>
  <c r="H65" i="21"/>
  <c r="S64" i="21"/>
  <c r="R64" i="21"/>
  <c r="Q64" i="21"/>
  <c r="P64" i="21"/>
  <c r="O64" i="21"/>
  <c r="N64" i="21"/>
  <c r="M64" i="21"/>
  <c r="L64" i="21"/>
  <c r="K64" i="21"/>
  <c r="J64" i="21"/>
  <c r="I64" i="21"/>
  <c r="H64" i="21"/>
  <c r="U63" i="21"/>
  <c r="S63" i="21"/>
  <c r="R63" i="21"/>
  <c r="Q63" i="21"/>
  <c r="P63" i="21"/>
  <c r="O63" i="21"/>
  <c r="N63" i="21"/>
  <c r="M63" i="21"/>
  <c r="L63" i="21"/>
  <c r="K63" i="21"/>
  <c r="J63" i="21"/>
  <c r="I63" i="21"/>
  <c r="H63" i="21"/>
  <c r="S62" i="21"/>
  <c r="R62" i="21"/>
  <c r="Q62" i="21"/>
  <c r="P62" i="21"/>
  <c r="O62" i="21"/>
  <c r="N62" i="21"/>
  <c r="M62" i="21"/>
  <c r="L62" i="21"/>
  <c r="K62" i="21"/>
  <c r="J62" i="21"/>
  <c r="I62" i="21"/>
  <c r="H62" i="21"/>
  <c r="U61" i="21"/>
  <c r="S61" i="21"/>
  <c r="R61" i="21"/>
  <c r="Q61" i="21"/>
  <c r="P61" i="21"/>
  <c r="O61" i="21"/>
  <c r="N61" i="21"/>
  <c r="M61" i="21"/>
  <c r="L61" i="21"/>
  <c r="K61" i="21"/>
  <c r="J61" i="21"/>
  <c r="I61" i="21"/>
  <c r="H61" i="21"/>
  <c r="U60" i="21"/>
  <c r="S60" i="21"/>
  <c r="R60" i="21"/>
  <c r="Q60" i="21"/>
  <c r="P60" i="21"/>
  <c r="O60" i="21"/>
  <c r="N60" i="21"/>
  <c r="M60" i="21"/>
  <c r="L60" i="21"/>
  <c r="K60" i="21"/>
  <c r="J60" i="21"/>
  <c r="I60" i="21"/>
  <c r="H60" i="21"/>
  <c r="S59" i="21"/>
  <c r="R59" i="21"/>
  <c r="Q59" i="21"/>
  <c r="P59" i="21"/>
  <c r="O59" i="21"/>
  <c r="N59" i="21"/>
  <c r="M59" i="21"/>
  <c r="L59" i="21"/>
  <c r="K59" i="21"/>
  <c r="J59" i="21"/>
  <c r="I59" i="21"/>
  <c r="H59" i="21"/>
  <c r="S58" i="21"/>
  <c r="R58" i="21"/>
  <c r="Q58" i="21"/>
  <c r="P58" i="21"/>
  <c r="O58" i="21"/>
  <c r="N58" i="21"/>
  <c r="M58" i="21"/>
  <c r="L58" i="21"/>
  <c r="K58" i="21"/>
  <c r="J58" i="21"/>
  <c r="I58" i="21"/>
  <c r="H58" i="21"/>
  <c r="S57" i="21"/>
  <c r="R57" i="21"/>
  <c r="Q57" i="21"/>
  <c r="P57" i="21"/>
  <c r="O57" i="21"/>
  <c r="N57" i="21"/>
  <c r="M57" i="21"/>
  <c r="L57" i="21"/>
  <c r="K57" i="21"/>
  <c r="J57" i="21"/>
  <c r="I57" i="21"/>
  <c r="H57" i="21"/>
  <c r="S55" i="21"/>
  <c r="R55" i="21"/>
  <c r="Q55" i="21"/>
  <c r="P55" i="21"/>
  <c r="O55" i="21"/>
  <c r="N55" i="21"/>
  <c r="M55" i="21"/>
  <c r="L55" i="21"/>
  <c r="K55" i="21"/>
  <c r="J55" i="21"/>
  <c r="I55" i="21"/>
  <c r="H55" i="21"/>
  <c r="U54" i="21"/>
  <c r="U53" i="21"/>
  <c r="S53" i="21"/>
  <c r="R53" i="21"/>
  <c r="Q53" i="21"/>
  <c r="P53" i="21"/>
  <c r="O53" i="21"/>
  <c r="N53" i="21"/>
  <c r="M53" i="21"/>
  <c r="L53" i="21"/>
  <c r="K53" i="21"/>
  <c r="J53" i="21"/>
  <c r="I53" i="21"/>
  <c r="H53" i="21"/>
  <c r="U52" i="21"/>
  <c r="S52" i="21"/>
  <c r="R52" i="21"/>
  <c r="Q52" i="21"/>
  <c r="P52" i="21"/>
  <c r="O52" i="21"/>
  <c r="N52" i="21"/>
  <c r="M52" i="21"/>
  <c r="L52" i="21"/>
  <c r="K52" i="21"/>
  <c r="J52" i="21"/>
  <c r="I52" i="21"/>
  <c r="H52" i="21"/>
  <c r="S51" i="21"/>
  <c r="R51" i="21"/>
  <c r="Q51" i="21"/>
  <c r="P51" i="21"/>
  <c r="O51" i="21"/>
  <c r="N51" i="21"/>
  <c r="M51" i="21"/>
  <c r="L51" i="21"/>
  <c r="K51" i="21"/>
  <c r="J51" i="21"/>
  <c r="I51" i="21"/>
  <c r="H51" i="21"/>
  <c r="S49" i="21"/>
  <c r="R49" i="21"/>
  <c r="Q49" i="21"/>
  <c r="P49" i="21"/>
  <c r="O49" i="21"/>
  <c r="N49" i="21"/>
  <c r="M49" i="21"/>
  <c r="L49" i="21"/>
  <c r="K49" i="21"/>
  <c r="J49" i="21"/>
  <c r="I49" i="21"/>
  <c r="H49" i="21"/>
  <c r="S48" i="21"/>
  <c r="R48" i="21"/>
  <c r="Q48" i="21"/>
  <c r="P48" i="21"/>
  <c r="O48" i="21"/>
  <c r="N48" i="21"/>
  <c r="M48" i="21"/>
  <c r="L48" i="21"/>
  <c r="K48" i="21"/>
  <c r="J48" i="21"/>
  <c r="I48" i="21"/>
  <c r="H48" i="21"/>
  <c r="U47" i="21"/>
  <c r="S47" i="21"/>
  <c r="R47" i="21"/>
  <c r="Q47" i="21"/>
  <c r="P47" i="21"/>
  <c r="O47" i="21"/>
  <c r="N47" i="21"/>
  <c r="M47" i="21"/>
  <c r="L47" i="21"/>
  <c r="K47" i="21"/>
  <c r="J47" i="21"/>
  <c r="I47" i="21"/>
  <c r="H47" i="21"/>
  <c r="S46" i="21"/>
  <c r="R46" i="21"/>
  <c r="Q46" i="21"/>
  <c r="P46" i="21"/>
  <c r="O46" i="21"/>
  <c r="N46" i="21"/>
  <c r="M46" i="21"/>
  <c r="L46" i="21"/>
  <c r="K46" i="21"/>
  <c r="J46" i="21"/>
  <c r="I46" i="21"/>
  <c r="H46" i="21"/>
  <c r="S45" i="21"/>
  <c r="R45" i="21"/>
  <c r="Q45" i="21"/>
  <c r="P45" i="21"/>
  <c r="O45" i="21"/>
  <c r="N45" i="21"/>
  <c r="M45" i="21"/>
  <c r="L45" i="21"/>
  <c r="K45" i="21"/>
  <c r="J45" i="21"/>
  <c r="I45" i="21"/>
  <c r="H45" i="21"/>
  <c r="S44" i="21"/>
  <c r="R44" i="21"/>
  <c r="Q44" i="21"/>
  <c r="P44" i="21"/>
  <c r="O44" i="21"/>
  <c r="N44" i="21"/>
  <c r="M44" i="21"/>
  <c r="L44" i="21"/>
  <c r="K44" i="21"/>
  <c r="J44" i="21"/>
  <c r="I44" i="21"/>
  <c r="H44" i="21"/>
  <c r="S43" i="21"/>
  <c r="R43" i="21"/>
  <c r="Q43" i="21"/>
  <c r="P43" i="21"/>
  <c r="O43" i="21"/>
  <c r="N43" i="21"/>
  <c r="M43" i="21"/>
  <c r="L43" i="21"/>
  <c r="K43" i="21"/>
  <c r="J43" i="21"/>
  <c r="I43" i="21"/>
  <c r="H43" i="21"/>
  <c r="S42" i="21"/>
  <c r="R42" i="21"/>
  <c r="Q42" i="21"/>
  <c r="P42" i="21"/>
  <c r="O42" i="21"/>
  <c r="N42" i="21"/>
  <c r="M42" i="21"/>
  <c r="L42" i="21"/>
  <c r="K42" i="21"/>
  <c r="J42" i="21"/>
  <c r="I42" i="21"/>
  <c r="H42" i="21"/>
  <c r="S41" i="21"/>
  <c r="R41" i="21"/>
  <c r="Q41" i="21"/>
  <c r="P41" i="21"/>
  <c r="O41" i="21"/>
  <c r="N41" i="21"/>
  <c r="M41" i="21"/>
  <c r="L41" i="21"/>
  <c r="K41" i="21"/>
  <c r="J41" i="21"/>
  <c r="I41" i="21"/>
  <c r="H41" i="21"/>
  <c r="S40" i="21"/>
  <c r="R40" i="21"/>
  <c r="Q40" i="21"/>
  <c r="P40" i="21"/>
  <c r="O40" i="21"/>
  <c r="N40" i="21"/>
  <c r="M40" i="21"/>
  <c r="L40" i="21"/>
  <c r="K40" i="21"/>
  <c r="J40" i="21"/>
  <c r="I40" i="21"/>
  <c r="H40" i="21"/>
  <c r="S36" i="21"/>
  <c r="R36" i="21"/>
  <c r="Q36" i="21"/>
  <c r="P36" i="21"/>
  <c r="O36" i="21"/>
  <c r="N36" i="21"/>
  <c r="M36" i="21"/>
  <c r="L36" i="21"/>
  <c r="K36" i="21"/>
  <c r="J36" i="21"/>
  <c r="I36" i="21"/>
  <c r="H36" i="21"/>
  <c r="S35" i="21"/>
  <c r="R35" i="21"/>
  <c r="Q35" i="21"/>
  <c r="P35" i="21"/>
  <c r="O35" i="21"/>
  <c r="N35" i="21"/>
  <c r="M35" i="21"/>
  <c r="L35" i="21"/>
  <c r="K35" i="21"/>
  <c r="J35" i="21"/>
  <c r="I35" i="21"/>
  <c r="H35" i="21"/>
  <c r="S34" i="21"/>
  <c r="R34" i="21"/>
  <c r="Q34" i="21"/>
  <c r="P34" i="21"/>
  <c r="O34" i="21"/>
  <c r="N34" i="21"/>
  <c r="M34" i="21"/>
  <c r="L34" i="21"/>
  <c r="K34" i="21"/>
  <c r="J34" i="21"/>
  <c r="I34" i="21"/>
  <c r="H34" i="21"/>
  <c r="S33" i="21"/>
  <c r="R33" i="21"/>
  <c r="Q33" i="21"/>
  <c r="P33" i="21"/>
  <c r="O33" i="21"/>
  <c r="N33" i="21"/>
  <c r="M33" i="21"/>
  <c r="L33" i="21"/>
  <c r="K33" i="21"/>
  <c r="J33" i="21"/>
  <c r="I33" i="21"/>
  <c r="H33" i="21"/>
  <c r="S32" i="21"/>
  <c r="R32" i="21"/>
  <c r="Q32" i="21"/>
  <c r="P32" i="21"/>
  <c r="O32" i="21"/>
  <c r="N32" i="21"/>
  <c r="M32" i="21"/>
  <c r="L32" i="21"/>
  <c r="K32" i="21"/>
  <c r="J32" i="21"/>
  <c r="I32" i="21"/>
  <c r="H32" i="21"/>
  <c r="G26" i="21"/>
  <c r="G25" i="21"/>
  <c r="G24" i="21"/>
  <c r="G23" i="21"/>
  <c r="G22" i="21"/>
  <c r="G21" i="21"/>
  <c r="G20" i="21"/>
  <c r="X19" i="21"/>
  <c r="G19" i="21"/>
  <c r="G18" i="21"/>
  <c r="G17" i="21"/>
  <c r="G16" i="21"/>
  <c r="X15" i="21"/>
  <c r="G15" i="21"/>
  <c r="G14" i="21"/>
  <c r="I13" i="21"/>
  <c r="G13" i="21"/>
  <c r="G12" i="21"/>
  <c r="G11" i="21"/>
  <c r="K215" i="20"/>
  <c r="K214" i="20"/>
  <c r="J214" i="20"/>
  <c r="J213" i="20"/>
  <c r="L211" i="20"/>
  <c r="V48" i="22" s="1"/>
  <c r="AQ48" i="22" s="1"/>
  <c r="J209" i="20"/>
  <c r="K206" i="20"/>
  <c r="J198" i="20"/>
  <c r="J193" i="20"/>
  <c r="K190" i="20"/>
  <c r="L187" i="20"/>
  <c r="V24" i="22" s="1"/>
  <c r="AQ24" i="22" s="1"/>
  <c r="K187" i="20"/>
  <c r="J185" i="20"/>
  <c r="L180" i="20"/>
  <c r="V17" i="22" s="1"/>
  <c r="L179" i="20"/>
  <c r="V16" i="22" s="1"/>
  <c r="T174" i="20"/>
  <c r="T173" i="20"/>
  <c r="T169" i="20"/>
  <c r="V169" i="20" s="1"/>
  <c r="V168" i="20"/>
  <c r="U168" i="20"/>
  <c r="T168" i="20"/>
  <c r="V167" i="20"/>
  <c r="U167" i="20"/>
  <c r="T167" i="20"/>
  <c r="V166" i="20"/>
  <c r="T166" i="20"/>
  <c r="V165" i="20"/>
  <c r="U165" i="20"/>
  <c r="T165" i="20"/>
  <c r="V164" i="20"/>
  <c r="U164" i="20"/>
  <c r="T164" i="20"/>
  <c r="V163" i="20"/>
  <c r="L189" i="20" s="1"/>
  <c r="V26" i="22" s="1"/>
  <c r="AQ26" i="22" s="1"/>
  <c r="U163" i="20"/>
  <c r="U166" i="20" s="1"/>
  <c r="T163" i="20"/>
  <c r="J189" i="20" s="1"/>
  <c r="U159" i="20"/>
  <c r="K213" i="20" s="1"/>
  <c r="T159" i="20"/>
  <c r="V155" i="20"/>
  <c r="U155" i="20"/>
  <c r="T155" i="20"/>
  <c r="V154" i="20"/>
  <c r="L212" i="20" s="1"/>
  <c r="V49" i="22" s="1"/>
  <c r="AQ49" i="22" s="1"/>
  <c r="U154" i="20"/>
  <c r="K212" i="20" s="1"/>
  <c r="T154" i="20"/>
  <c r="J212" i="20" s="1"/>
  <c r="V150" i="20"/>
  <c r="U150" i="20"/>
  <c r="T150" i="20"/>
  <c r="U146" i="20"/>
  <c r="V146" i="20" s="1"/>
  <c r="T146" i="20"/>
  <c r="J211" i="20" s="1"/>
  <c r="U142" i="20"/>
  <c r="K210" i="20" s="1"/>
  <c r="T142" i="20"/>
  <c r="J210" i="20" s="1"/>
  <c r="V138" i="20"/>
  <c r="L209" i="20" s="1"/>
  <c r="V46" i="22" s="1"/>
  <c r="AQ46" i="22" s="1"/>
  <c r="U138" i="20"/>
  <c r="K209" i="20" s="1"/>
  <c r="T138" i="20"/>
  <c r="V134" i="20"/>
  <c r="U134" i="20"/>
  <c r="T134" i="20"/>
  <c r="T133" i="20"/>
  <c r="T129" i="20"/>
  <c r="T128" i="20"/>
  <c r="T127" i="20"/>
  <c r="T126" i="20"/>
  <c r="T125" i="20"/>
  <c r="T121" i="20"/>
  <c r="U120" i="20"/>
  <c r="V120" i="20" s="1"/>
  <c r="T120" i="20"/>
  <c r="U119" i="20"/>
  <c r="V119" i="20" s="1"/>
  <c r="T119" i="20"/>
  <c r="S118" i="20"/>
  <c r="R118" i="20"/>
  <c r="Q118" i="20"/>
  <c r="P118" i="20"/>
  <c r="O118" i="20"/>
  <c r="N118" i="20"/>
  <c r="M118" i="20"/>
  <c r="L118" i="20"/>
  <c r="K118" i="20"/>
  <c r="J118" i="20"/>
  <c r="I118" i="20"/>
  <c r="H118" i="20"/>
  <c r="T118" i="20" s="1"/>
  <c r="T117" i="20"/>
  <c r="T116" i="20"/>
  <c r="T115" i="20"/>
  <c r="S114" i="20"/>
  <c r="R114" i="20"/>
  <c r="Q114" i="20"/>
  <c r="P114" i="20"/>
  <c r="O114" i="20"/>
  <c r="N114" i="20"/>
  <c r="M114" i="20"/>
  <c r="L114" i="20"/>
  <c r="K114" i="20"/>
  <c r="J114" i="20"/>
  <c r="I114" i="20"/>
  <c r="H114" i="20"/>
  <c r="T113" i="20"/>
  <c r="T112" i="20"/>
  <c r="S111" i="20"/>
  <c r="R111" i="20"/>
  <c r="Q111" i="20"/>
  <c r="P111" i="20"/>
  <c r="O111" i="20"/>
  <c r="N111" i="20"/>
  <c r="M111" i="20"/>
  <c r="L111" i="20"/>
  <c r="K111" i="20"/>
  <c r="J111" i="20"/>
  <c r="I111" i="20"/>
  <c r="H111" i="20"/>
  <c r="T111" i="20" s="1"/>
  <c r="J207" i="20" s="1"/>
  <c r="U107" i="20"/>
  <c r="V107" i="20" s="1"/>
  <c r="L206" i="20" s="1"/>
  <c r="V43" i="22" s="1"/>
  <c r="AQ43" i="22" s="1"/>
  <c r="T107" i="20"/>
  <c r="J206" i="20" s="1"/>
  <c r="V103" i="20"/>
  <c r="U103" i="20"/>
  <c r="T103" i="20"/>
  <c r="V102" i="20"/>
  <c r="U102" i="20"/>
  <c r="T102" i="20"/>
  <c r="S101" i="20"/>
  <c r="R101" i="20"/>
  <c r="Q101" i="20"/>
  <c r="P101" i="20"/>
  <c r="O101" i="20"/>
  <c r="N101" i="20"/>
  <c r="M101" i="20"/>
  <c r="L101" i="20"/>
  <c r="K101" i="20"/>
  <c r="J101" i="20"/>
  <c r="I101" i="20"/>
  <c r="H101" i="20"/>
  <c r="T100" i="20"/>
  <c r="T99" i="20"/>
  <c r="T98" i="20"/>
  <c r="T97" i="20"/>
  <c r="T96" i="20"/>
  <c r="T95" i="20"/>
  <c r="U94" i="20"/>
  <c r="K205" i="20" s="1"/>
  <c r="S94" i="20"/>
  <c r="R94" i="20"/>
  <c r="Q94" i="20"/>
  <c r="P94" i="20"/>
  <c r="O94" i="20"/>
  <c r="N94" i="20"/>
  <c r="M94" i="20"/>
  <c r="L94" i="20"/>
  <c r="K94" i="20"/>
  <c r="J94" i="20"/>
  <c r="I94" i="20"/>
  <c r="H94" i="20"/>
  <c r="T90" i="20"/>
  <c r="J204" i="20" s="1"/>
  <c r="U89" i="20"/>
  <c r="T89" i="20"/>
  <c r="J203" i="20" s="1"/>
  <c r="T88" i="20"/>
  <c r="J202" i="20" s="1"/>
  <c r="T87" i="20"/>
  <c r="J201" i="20" s="1"/>
  <c r="T86" i="20"/>
  <c r="T85" i="20"/>
  <c r="T84" i="20"/>
  <c r="J200" i="20" s="1"/>
  <c r="T83" i="20"/>
  <c r="J199" i="20" s="1"/>
  <c r="U82" i="20"/>
  <c r="T82" i="20"/>
  <c r="U81" i="20"/>
  <c r="T81" i="20"/>
  <c r="V78" i="20"/>
  <c r="T78" i="20"/>
  <c r="T77" i="20"/>
  <c r="T76" i="20"/>
  <c r="T75" i="20"/>
  <c r="T74" i="20"/>
  <c r="T73" i="20"/>
  <c r="U72" i="20"/>
  <c r="V72" i="20" s="1"/>
  <c r="T72" i="20"/>
  <c r="T71" i="20"/>
  <c r="V70" i="20"/>
  <c r="T70" i="20"/>
  <c r="U70" i="20" s="1"/>
  <c r="T69" i="20"/>
  <c r="T68" i="20"/>
  <c r="V67" i="20"/>
  <c r="T67" i="20"/>
  <c r="T66" i="20"/>
  <c r="T65" i="20"/>
  <c r="S64" i="20"/>
  <c r="R64" i="20"/>
  <c r="O64" i="20"/>
  <c r="N64" i="20"/>
  <c r="K64" i="20"/>
  <c r="J64" i="20"/>
  <c r="T63" i="20"/>
  <c r="S62" i="20"/>
  <c r="R62" i="20"/>
  <c r="Q62" i="20"/>
  <c r="Q64" i="20" s="1"/>
  <c r="P62" i="20"/>
  <c r="P64" i="20" s="1"/>
  <c r="O62" i="20"/>
  <c r="N62" i="20"/>
  <c r="M62" i="20"/>
  <c r="M64" i="20" s="1"/>
  <c r="L62" i="20"/>
  <c r="L64" i="20" s="1"/>
  <c r="K62" i="20"/>
  <c r="J62" i="20"/>
  <c r="I62" i="20"/>
  <c r="I64" i="20" s="1"/>
  <c r="H62" i="20"/>
  <c r="H64" i="20" s="1"/>
  <c r="T61" i="20"/>
  <c r="V61" i="20" s="1"/>
  <c r="T60" i="20"/>
  <c r="V59" i="20"/>
  <c r="L195" i="20" s="1"/>
  <c r="V32" i="22" s="1"/>
  <c r="AQ32" i="22" s="1"/>
  <c r="T59" i="20"/>
  <c r="J195" i="20" s="1"/>
  <c r="S58" i="20"/>
  <c r="R58" i="20"/>
  <c r="Q58" i="20"/>
  <c r="P58" i="20"/>
  <c r="O58" i="20"/>
  <c r="N58" i="20"/>
  <c r="M58" i="20"/>
  <c r="L58" i="20"/>
  <c r="K58" i="20"/>
  <c r="J58" i="20"/>
  <c r="I58" i="20"/>
  <c r="H58" i="20"/>
  <c r="T58" i="20" s="1"/>
  <c r="T57" i="20"/>
  <c r="U59" i="20" s="1"/>
  <c r="K195" i="20" s="1"/>
  <c r="T56" i="20"/>
  <c r="T55" i="20"/>
  <c r="T54" i="20"/>
  <c r="T53" i="20"/>
  <c r="T52" i="20"/>
  <c r="T51" i="20"/>
  <c r="J194" i="20" s="1"/>
  <c r="T50" i="20"/>
  <c r="J192" i="20" s="1"/>
  <c r="T49" i="20"/>
  <c r="J191" i="20" s="1"/>
  <c r="U48" i="20"/>
  <c r="T48" i="20"/>
  <c r="V44" i="20"/>
  <c r="L188" i="20" s="1"/>
  <c r="V25" i="22" s="1"/>
  <c r="AQ25" i="22" s="1"/>
  <c r="U44" i="20"/>
  <c r="K188" i="20" s="1"/>
  <c r="T44" i="20"/>
  <c r="J188" i="20" s="1"/>
  <c r="V43" i="20"/>
  <c r="U43" i="20"/>
  <c r="T43" i="20"/>
  <c r="J187" i="20" s="1"/>
  <c r="V42" i="20"/>
  <c r="L186" i="20" s="1"/>
  <c r="V23" i="22" s="1"/>
  <c r="AQ23" i="22" s="1"/>
  <c r="U42" i="20"/>
  <c r="K186" i="20" s="1"/>
  <c r="T42" i="20"/>
  <c r="J186" i="20" s="1"/>
  <c r="V41" i="20"/>
  <c r="L185" i="20" s="1"/>
  <c r="V22" i="22" s="1"/>
  <c r="AQ22" i="22" s="1"/>
  <c r="U41" i="20"/>
  <c r="K185" i="20" s="1"/>
  <c r="T41" i="20"/>
  <c r="T40" i="20"/>
  <c r="J184" i="20" s="1"/>
  <c r="X33" i="20"/>
  <c r="U67" i="20" s="1"/>
  <c r="X31" i="20"/>
  <c r="X27" i="20"/>
  <c r="X25" i="20"/>
  <c r="U90" i="20" s="1"/>
  <c r="X24" i="20"/>
  <c r="X26" i="20" s="1"/>
  <c r="B24" i="20"/>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X23" i="20"/>
  <c r="U88" i="20" s="1"/>
  <c r="X22" i="20"/>
  <c r="X21" i="20"/>
  <c r="I21" i="20"/>
  <c r="X20" i="20"/>
  <c r="X19" i="20"/>
  <c r="L182" i="20" s="1"/>
  <c r="V19" i="22" s="1"/>
  <c r="B13" i="20"/>
  <c r="B14" i="20" s="1"/>
  <c r="B15" i="20" s="1"/>
  <c r="B16" i="20" s="1"/>
  <c r="B17" i="20" s="1"/>
  <c r="B18" i="20" s="1"/>
  <c r="B19" i="20" s="1"/>
  <c r="B20" i="20" s="1"/>
  <c r="B21" i="20" s="1"/>
  <c r="B22" i="20" s="1"/>
  <c r="B23" i="20" s="1"/>
  <c r="V6" i="20"/>
  <c r="B6" i="20"/>
  <c r="B7" i="20" s="1"/>
  <c r="B8" i="20" s="1"/>
  <c r="B9" i="20" s="1"/>
  <c r="B10" i="20" s="1"/>
  <c r="B11" i="20" s="1"/>
  <c r="B12" i="20" s="1"/>
  <c r="B2" i="20"/>
  <c r="B3" i="20" s="1"/>
  <c r="B4" i="20" s="1"/>
  <c r="B5" i="20" s="1"/>
  <c r="B1" i="20"/>
  <c r="K215" i="19"/>
  <c r="K214" i="19"/>
  <c r="K213" i="19"/>
  <c r="K212" i="19"/>
  <c r="J212" i="19"/>
  <c r="K209" i="19"/>
  <c r="J199" i="19"/>
  <c r="J195" i="19"/>
  <c r="J191" i="19"/>
  <c r="K188" i="19"/>
  <c r="J188" i="19"/>
  <c r="K187" i="19"/>
  <c r="J187" i="19"/>
  <c r="L186" i="19"/>
  <c r="U23" i="22" s="1"/>
  <c r="AP23" i="22" s="1"/>
  <c r="K185" i="19"/>
  <c r="J184" i="19"/>
  <c r="L180" i="19"/>
  <c r="U17" i="22" s="1"/>
  <c r="L179" i="19"/>
  <c r="U16" i="22" s="1"/>
  <c r="T174" i="19"/>
  <c r="T173" i="19"/>
  <c r="V169" i="19"/>
  <c r="T169" i="19"/>
  <c r="U168" i="19"/>
  <c r="V168" i="19" s="1"/>
  <c r="T168" i="19"/>
  <c r="U167" i="19"/>
  <c r="V167" i="19" s="1"/>
  <c r="T167" i="19"/>
  <c r="U166" i="19"/>
  <c r="V166" i="19" s="1"/>
  <c r="T166" i="19"/>
  <c r="U165" i="19"/>
  <c r="T165" i="19"/>
  <c r="U164" i="19"/>
  <c r="V164" i="19" s="1"/>
  <c r="T164" i="19"/>
  <c r="U163" i="19"/>
  <c r="K189" i="19" s="1"/>
  <c r="T163" i="19"/>
  <c r="U159" i="19"/>
  <c r="T159" i="19"/>
  <c r="J213" i="19" s="1"/>
  <c r="V155" i="19"/>
  <c r="U155" i="19"/>
  <c r="T155" i="19"/>
  <c r="V154" i="19"/>
  <c r="L212" i="19" s="1"/>
  <c r="U49" i="22" s="1"/>
  <c r="AP49" i="22" s="1"/>
  <c r="U154" i="19"/>
  <c r="T154" i="19"/>
  <c r="U150" i="19"/>
  <c r="V150" i="19" s="1"/>
  <c r="T150" i="19"/>
  <c r="U146" i="19"/>
  <c r="T146" i="19"/>
  <c r="J211" i="19" s="1"/>
  <c r="U142" i="19"/>
  <c r="K210" i="19" s="1"/>
  <c r="T142" i="19"/>
  <c r="J210" i="19" s="1"/>
  <c r="V138" i="19"/>
  <c r="L209" i="19" s="1"/>
  <c r="U46" i="22" s="1"/>
  <c r="AP46" i="22" s="1"/>
  <c r="U138" i="19"/>
  <c r="T138" i="19"/>
  <c r="J209" i="19" s="1"/>
  <c r="V134" i="19"/>
  <c r="U134" i="19"/>
  <c r="T134" i="19"/>
  <c r="T133" i="19"/>
  <c r="B131" i="19"/>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T129" i="19"/>
  <c r="T128" i="19"/>
  <c r="T127" i="19"/>
  <c r="T126" i="19"/>
  <c r="T125" i="19"/>
  <c r="T121" i="19"/>
  <c r="T120" i="19"/>
  <c r="U119" i="19"/>
  <c r="T119" i="19"/>
  <c r="S118" i="19"/>
  <c r="R118" i="19"/>
  <c r="Q118" i="19"/>
  <c r="P118" i="19"/>
  <c r="O118" i="19"/>
  <c r="N118" i="19"/>
  <c r="M118" i="19"/>
  <c r="L118" i="19"/>
  <c r="K118" i="19"/>
  <c r="J118" i="19"/>
  <c r="I118" i="19"/>
  <c r="H118" i="19"/>
  <c r="T118" i="19" s="1"/>
  <c r="T117" i="19"/>
  <c r="T116" i="19"/>
  <c r="T115" i="19"/>
  <c r="S114" i="19"/>
  <c r="R114" i="19"/>
  <c r="Q114" i="19"/>
  <c r="P114" i="19"/>
  <c r="O114" i="19"/>
  <c r="N114" i="19"/>
  <c r="M114" i="19"/>
  <c r="L114" i="19"/>
  <c r="K114" i="19"/>
  <c r="J114" i="19"/>
  <c r="I114" i="19"/>
  <c r="H114" i="19"/>
  <c r="T114" i="19" s="1"/>
  <c r="T113" i="19"/>
  <c r="U120" i="19" s="1"/>
  <c r="V120" i="19" s="1"/>
  <c r="T112" i="19"/>
  <c r="S111" i="19"/>
  <c r="R111" i="19"/>
  <c r="Q111" i="19"/>
  <c r="P111" i="19"/>
  <c r="O111" i="19"/>
  <c r="N111" i="19"/>
  <c r="M111" i="19"/>
  <c r="L111" i="19"/>
  <c r="K111" i="19"/>
  <c r="J111" i="19"/>
  <c r="I111" i="19"/>
  <c r="H111" i="19"/>
  <c r="T111" i="19" s="1"/>
  <c r="T107" i="19"/>
  <c r="J206" i="19" s="1"/>
  <c r="V103" i="19"/>
  <c r="U103" i="19"/>
  <c r="T103" i="19"/>
  <c r="V102" i="19"/>
  <c r="U102" i="19"/>
  <c r="T102" i="19"/>
  <c r="S101" i="19"/>
  <c r="R101" i="19"/>
  <c r="Q101" i="19"/>
  <c r="P101" i="19"/>
  <c r="O101" i="19"/>
  <c r="N101" i="19"/>
  <c r="M101" i="19"/>
  <c r="L101" i="19"/>
  <c r="K101" i="19"/>
  <c r="J101" i="19"/>
  <c r="I101" i="19"/>
  <c r="H101" i="19"/>
  <c r="T100" i="19"/>
  <c r="T99" i="19"/>
  <c r="T98" i="19"/>
  <c r="T97" i="19"/>
  <c r="T96" i="19"/>
  <c r="T95" i="19"/>
  <c r="U94" i="19"/>
  <c r="K205" i="19" s="1"/>
  <c r="S94" i="19"/>
  <c r="R94" i="19"/>
  <c r="Q94" i="19"/>
  <c r="P94" i="19"/>
  <c r="O94" i="19"/>
  <c r="N94" i="19"/>
  <c r="M94" i="19"/>
  <c r="L94" i="19"/>
  <c r="K94" i="19"/>
  <c r="J94" i="19"/>
  <c r="I94" i="19"/>
  <c r="H94" i="19"/>
  <c r="T90" i="19"/>
  <c r="J204" i="19" s="1"/>
  <c r="U89" i="19"/>
  <c r="T89" i="19"/>
  <c r="J203" i="19" s="1"/>
  <c r="T88" i="19"/>
  <c r="J202" i="19" s="1"/>
  <c r="T87" i="19"/>
  <c r="J201" i="19" s="1"/>
  <c r="T86" i="19"/>
  <c r="T85" i="19"/>
  <c r="T84" i="19"/>
  <c r="J200" i="19" s="1"/>
  <c r="T83" i="19"/>
  <c r="U82" i="19"/>
  <c r="V82" i="19" s="1"/>
  <c r="T82" i="19"/>
  <c r="U81" i="19"/>
  <c r="T81" i="19"/>
  <c r="T78" i="19"/>
  <c r="V78" i="19" s="1"/>
  <c r="T77" i="19"/>
  <c r="T76" i="19"/>
  <c r="T75" i="19"/>
  <c r="T74" i="19"/>
  <c r="T73" i="19"/>
  <c r="T72" i="19"/>
  <c r="U72" i="19" s="1"/>
  <c r="V72" i="19" s="1"/>
  <c r="T71" i="19"/>
  <c r="T70" i="19"/>
  <c r="U70" i="19" s="1"/>
  <c r="V70" i="19" s="1"/>
  <c r="B70" i="19"/>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T69" i="19"/>
  <c r="T68" i="19"/>
  <c r="V67" i="19"/>
  <c r="T67" i="19"/>
  <c r="T66" i="19"/>
  <c r="J198" i="19" s="1"/>
  <c r="T65" i="19"/>
  <c r="S64" i="19"/>
  <c r="R64" i="19"/>
  <c r="O64" i="19"/>
  <c r="N64" i="19"/>
  <c r="K64" i="19"/>
  <c r="J64" i="19"/>
  <c r="T63" i="19"/>
  <c r="S62" i="19"/>
  <c r="R62" i="19"/>
  <c r="Q62" i="19"/>
  <c r="Q64" i="19" s="1"/>
  <c r="P62" i="19"/>
  <c r="P64" i="19" s="1"/>
  <c r="O62" i="19"/>
  <c r="N62" i="19"/>
  <c r="M62" i="19"/>
  <c r="M64" i="19" s="1"/>
  <c r="L62" i="19"/>
  <c r="L64" i="19" s="1"/>
  <c r="K62" i="19"/>
  <c r="J62" i="19"/>
  <c r="I62" i="19"/>
  <c r="I64" i="19" s="1"/>
  <c r="H62" i="19"/>
  <c r="H64" i="19" s="1"/>
  <c r="T64" i="19" s="1"/>
  <c r="J197" i="19" s="1"/>
  <c r="T61" i="19"/>
  <c r="V61" i="19" s="1"/>
  <c r="T60" i="19"/>
  <c r="V59" i="19"/>
  <c r="L195" i="19" s="1"/>
  <c r="U32" i="22" s="1"/>
  <c r="AP32" i="22" s="1"/>
  <c r="U59" i="19"/>
  <c r="K195" i="19" s="1"/>
  <c r="T59" i="19"/>
  <c r="S58" i="19"/>
  <c r="R58" i="19"/>
  <c r="Q58" i="19"/>
  <c r="P58" i="19"/>
  <c r="O58" i="19"/>
  <c r="N58" i="19"/>
  <c r="M58" i="19"/>
  <c r="L58" i="19"/>
  <c r="K58" i="19"/>
  <c r="J58" i="19"/>
  <c r="I58" i="19"/>
  <c r="H58" i="19"/>
  <c r="T58" i="19" s="1"/>
  <c r="T57" i="19"/>
  <c r="T56" i="19"/>
  <c r="T55" i="19"/>
  <c r="T54" i="19"/>
  <c r="J193" i="19" s="1"/>
  <c r="T53" i="19"/>
  <c r="T52" i="19"/>
  <c r="T51" i="19"/>
  <c r="J194" i="19" s="1"/>
  <c r="T50" i="19"/>
  <c r="J192" i="19" s="1"/>
  <c r="T49" i="19"/>
  <c r="U48" i="19"/>
  <c r="K190" i="19" s="1"/>
  <c r="T48" i="19"/>
  <c r="V44" i="19"/>
  <c r="L188" i="19" s="1"/>
  <c r="U25" i="22" s="1"/>
  <c r="AP25" i="22" s="1"/>
  <c r="U44" i="19"/>
  <c r="T44" i="19"/>
  <c r="V43" i="19"/>
  <c r="L187" i="19" s="1"/>
  <c r="U24" i="22" s="1"/>
  <c r="AP24" i="22" s="1"/>
  <c r="U43" i="19"/>
  <c r="T43" i="19"/>
  <c r="V42" i="19"/>
  <c r="U42" i="19"/>
  <c r="K186" i="19" s="1"/>
  <c r="T42" i="19"/>
  <c r="J186" i="19" s="1"/>
  <c r="V41" i="19"/>
  <c r="L185" i="19" s="1"/>
  <c r="U22" i="22" s="1"/>
  <c r="AP22" i="22" s="1"/>
  <c r="U41" i="19"/>
  <c r="T41" i="19"/>
  <c r="J185" i="19" s="1"/>
  <c r="T40" i="19"/>
  <c r="X33" i="19"/>
  <c r="U67" i="19" s="1"/>
  <c r="X31" i="19"/>
  <c r="X27" i="19"/>
  <c r="X25" i="19"/>
  <c r="U90" i="19" s="1"/>
  <c r="V90" i="19" s="1"/>
  <c r="L204" i="19" s="1"/>
  <c r="U41" i="22" s="1"/>
  <c r="AP41" i="22" s="1"/>
  <c r="X24" i="19"/>
  <c r="X26" i="19" s="1"/>
  <c r="B24" i="19"/>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X23" i="19"/>
  <c r="U88" i="19" s="1"/>
  <c r="X22" i="19"/>
  <c r="X21" i="19"/>
  <c r="I21" i="19"/>
  <c r="X20" i="19"/>
  <c r="X19" i="19"/>
  <c r="L182" i="19" s="1"/>
  <c r="U19" i="22" s="1"/>
  <c r="B13" i="19"/>
  <c r="B14" i="19" s="1"/>
  <c r="B15" i="19" s="1"/>
  <c r="B16" i="19" s="1"/>
  <c r="B17" i="19" s="1"/>
  <c r="B18" i="19" s="1"/>
  <c r="B19" i="19" s="1"/>
  <c r="B20" i="19" s="1"/>
  <c r="B21" i="19" s="1"/>
  <c r="B22" i="19" s="1"/>
  <c r="B23" i="19" s="1"/>
  <c r="V6" i="19"/>
  <c r="B6" i="19"/>
  <c r="B7" i="19" s="1"/>
  <c r="B8" i="19" s="1"/>
  <c r="B9" i="19" s="1"/>
  <c r="B10" i="19" s="1"/>
  <c r="B11" i="19" s="1"/>
  <c r="B12" i="19" s="1"/>
  <c r="B3" i="19"/>
  <c r="B4" i="19" s="1"/>
  <c r="B5" i="19" s="1"/>
  <c r="B2" i="19"/>
  <c r="B1" i="19"/>
  <c r="K215" i="18"/>
  <c r="K214" i="18"/>
  <c r="K213" i="18"/>
  <c r="K212" i="18"/>
  <c r="J212" i="18"/>
  <c r="K209" i="18"/>
  <c r="K204" i="18"/>
  <c r="J199" i="18"/>
  <c r="J195" i="18"/>
  <c r="J192" i="18"/>
  <c r="K189" i="18"/>
  <c r="K188" i="18"/>
  <c r="K187" i="18"/>
  <c r="J187" i="18"/>
  <c r="K185" i="18"/>
  <c r="L180" i="18"/>
  <c r="T17" i="22" s="1"/>
  <c r="L179" i="18"/>
  <c r="T16" i="22" s="1"/>
  <c r="T174" i="18"/>
  <c r="T173" i="18"/>
  <c r="T169" i="18"/>
  <c r="V169" i="18" s="1"/>
  <c r="U168" i="18"/>
  <c r="V168" i="18" s="1"/>
  <c r="T168" i="18"/>
  <c r="U167" i="18"/>
  <c r="T167" i="18"/>
  <c r="U166" i="18"/>
  <c r="V166" i="18" s="1"/>
  <c r="T166" i="18"/>
  <c r="U165" i="18"/>
  <c r="T165" i="18"/>
  <c r="U164" i="18"/>
  <c r="V164" i="18" s="1"/>
  <c r="T164" i="18"/>
  <c r="U163" i="18"/>
  <c r="T163" i="18"/>
  <c r="J189" i="18" s="1"/>
  <c r="U159" i="18"/>
  <c r="T159" i="18"/>
  <c r="J213" i="18" s="1"/>
  <c r="V155" i="18"/>
  <c r="U155" i="18"/>
  <c r="T155" i="18"/>
  <c r="V154" i="18"/>
  <c r="L212" i="18" s="1"/>
  <c r="T49" i="22" s="1"/>
  <c r="AO49" i="22" s="1"/>
  <c r="U154" i="18"/>
  <c r="T154" i="18"/>
  <c r="U150" i="18"/>
  <c r="V150" i="18" s="1"/>
  <c r="T150" i="18"/>
  <c r="U146" i="18"/>
  <c r="T146" i="18"/>
  <c r="J211" i="18" s="1"/>
  <c r="U142" i="18"/>
  <c r="T142" i="18"/>
  <c r="J210" i="18" s="1"/>
  <c r="U138" i="18"/>
  <c r="T138" i="18"/>
  <c r="J209" i="18" s="1"/>
  <c r="U134" i="18"/>
  <c r="V134" i="18" s="1"/>
  <c r="T134" i="18"/>
  <c r="T133" i="18"/>
  <c r="T129" i="18"/>
  <c r="T128" i="18"/>
  <c r="T127" i="18"/>
  <c r="T126" i="18"/>
  <c r="T125" i="18"/>
  <c r="T121" i="18"/>
  <c r="T120" i="18"/>
  <c r="V119" i="18"/>
  <c r="T119" i="18"/>
  <c r="S118" i="18"/>
  <c r="R118" i="18"/>
  <c r="Q118" i="18"/>
  <c r="P118" i="18"/>
  <c r="O118" i="18"/>
  <c r="N118" i="18"/>
  <c r="M118" i="18"/>
  <c r="L118" i="18"/>
  <c r="K118" i="18"/>
  <c r="J118" i="18"/>
  <c r="I118" i="18"/>
  <c r="H118" i="18"/>
  <c r="T118" i="18" s="1"/>
  <c r="T117" i="18"/>
  <c r="T116" i="18"/>
  <c r="T115" i="18"/>
  <c r="U114" i="18"/>
  <c r="S114" i="18"/>
  <c r="R114" i="18"/>
  <c r="Q114" i="18"/>
  <c r="P114" i="18"/>
  <c r="O114" i="18"/>
  <c r="N114" i="18"/>
  <c r="M114" i="18"/>
  <c r="L114" i="18"/>
  <c r="K114" i="18"/>
  <c r="J114" i="18"/>
  <c r="I114" i="18"/>
  <c r="H114" i="18"/>
  <c r="T114" i="18" s="1"/>
  <c r="T113" i="18"/>
  <c r="U120" i="18" s="1"/>
  <c r="V120" i="18" s="1"/>
  <c r="T112" i="18"/>
  <c r="U119" i="18" s="1"/>
  <c r="S111" i="18"/>
  <c r="R111" i="18"/>
  <c r="Q111" i="18"/>
  <c r="P111" i="18"/>
  <c r="O111" i="18"/>
  <c r="N111" i="18"/>
  <c r="M111" i="18"/>
  <c r="L111" i="18"/>
  <c r="K111" i="18"/>
  <c r="J111" i="18"/>
  <c r="I111" i="18"/>
  <c r="H111" i="18"/>
  <c r="T111" i="18" s="1"/>
  <c r="J207" i="18" s="1"/>
  <c r="T107" i="18"/>
  <c r="J206" i="18" s="1"/>
  <c r="V103" i="18"/>
  <c r="U103" i="18"/>
  <c r="T103" i="18"/>
  <c r="V102" i="18"/>
  <c r="U102" i="18"/>
  <c r="T102" i="18"/>
  <c r="S101" i="18"/>
  <c r="R101" i="18"/>
  <c r="Q101" i="18"/>
  <c r="P101" i="18"/>
  <c r="O101" i="18"/>
  <c r="N101" i="18"/>
  <c r="M101" i="18"/>
  <c r="L101" i="18"/>
  <c r="K101" i="18"/>
  <c r="J101" i="18"/>
  <c r="I101" i="18"/>
  <c r="H101" i="18"/>
  <c r="T100" i="18"/>
  <c r="T99" i="18"/>
  <c r="T98" i="18"/>
  <c r="T97" i="18"/>
  <c r="T96" i="18"/>
  <c r="T95" i="18"/>
  <c r="U94" i="18"/>
  <c r="S94" i="18"/>
  <c r="R94" i="18"/>
  <c r="Q94" i="18"/>
  <c r="P94" i="18"/>
  <c r="O94" i="18"/>
  <c r="N94" i="18"/>
  <c r="M94" i="18"/>
  <c r="L94" i="18"/>
  <c r="K94" i="18"/>
  <c r="J94" i="18"/>
  <c r="I94" i="18"/>
  <c r="H94" i="18"/>
  <c r="T94" i="18" s="1"/>
  <c r="V90" i="18"/>
  <c r="L204" i="18" s="1"/>
  <c r="T41" i="22" s="1"/>
  <c r="AO41" i="22" s="1"/>
  <c r="T90" i="18"/>
  <c r="J204" i="18" s="1"/>
  <c r="U89" i="18"/>
  <c r="T89" i="18"/>
  <c r="J203" i="18" s="1"/>
  <c r="T88" i="18"/>
  <c r="J202" i="18" s="1"/>
  <c r="T87" i="18"/>
  <c r="J201" i="18" s="1"/>
  <c r="T86" i="18"/>
  <c r="T85" i="18"/>
  <c r="T84" i="18"/>
  <c r="J200" i="18" s="1"/>
  <c r="T83" i="18"/>
  <c r="V82" i="18"/>
  <c r="T82" i="18"/>
  <c r="U81" i="18"/>
  <c r="U82" i="18" s="1"/>
  <c r="T81" i="18"/>
  <c r="T78" i="18"/>
  <c r="V78" i="18" s="1"/>
  <c r="T77" i="18"/>
  <c r="T76" i="18"/>
  <c r="U75" i="18"/>
  <c r="V75" i="18" s="1"/>
  <c r="T75" i="18"/>
  <c r="T74" i="18"/>
  <c r="T73" i="18"/>
  <c r="V72" i="18"/>
  <c r="U72" i="18"/>
  <c r="T72" i="18"/>
  <c r="T71" i="18"/>
  <c r="T70" i="18"/>
  <c r="T69" i="18"/>
  <c r="T68" i="18"/>
  <c r="T67" i="18"/>
  <c r="T66" i="18"/>
  <c r="J198" i="18" s="1"/>
  <c r="T65" i="18"/>
  <c r="S64" i="18"/>
  <c r="R64" i="18"/>
  <c r="O64" i="18"/>
  <c r="L64" i="18"/>
  <c r="K64" i="18"/>
  <c r="T63" i="18"/>
  <c r="S62" i="18"/>
  <c r="R62" i="18"/>
  <c r="Q62" i="18"/>
  <c r="Q64" i="18" s="1"/>
  <c r="P62" i="18"/>
  <c r="P64" i="18" s="1"/>
  <c r="O62" i="18"/>
  <c r="N62" i="18"/>
  <c r="N64" i="18" s="1"/>
  <c r="M62" i="18"/>
  <c r="M64" i="18" s="1"/>
  <c r="L62" i="18"/>
  <c r="K62" i="18"/>
  <c r="J62" i="18"/>
  <c r="J64" i="18" s="1"/>
  <c r="I62" i="18"/>
  <c r="I64" i="18" s="1"/>
  <c r="H62" i="18"/>
  <c r="H64" i="18" s="1"/>
  <c r="V61" i="18"/>
  <c r="T61" i="18"/>
  <c r="T60" i="18"/>
  <c r="T59" i="18"/>
  <c r="S58" i="18"/>
  <c r="R58" i="18"/>
  <c r="Q58" i="18"/>
  <c r="P58" i="18"/>
  <c r="O58" i="18"/>
  <c r="N58" i="18"/>
  <c r="M58" i="18"/>
  <c r="L58" i="18"/>
  <c r="K58" i="18"/>
  <c r="J58" i="18"/>
  <c r="I58" i="18"/>
  <c r="H58" i="18"/>
  <c r="T58" i="18" s="1"/>
  <c r="U63" i="18" s="1"/>
  <c r="V63" i="18" s="1"/>
  <c r="T57" i="18"/>
  <c r="U59" i="18" s="1"/>
  <c r="U56" i="18"/>
  <c r="T56" i="18"/>
  <c r="T55" i="18"/>
  <c r="T54" i="18"/>
  <c r="J193" i="18" s="1"/>
  <c r="T53" i="18"/>
  <c r="T52" i="18"/>
  <c r="T51" i="18"/>
  <c r="J194" i="18" s="1"/>
  <c r="T50" i="18"/>
  <c r="T49" i="18"/>
  <c r="J191" i="18" s="1"/>
  <c r="U48" i="18"/>
  <c r="K190" i="18" s="1"/>
  <c r="T48" i="18"/>
  <c r="V44" i="18"/>
  <c r="L188" i="18" s="1"/>
  <c r="T25" i="22" s="1"/>
  <c r="AO25" i="22" s="1"/>
  <c r="U44" i="18"/>
  <c r="T44" i="18"/>
  <c r="J188" i="18" s="1"/>
  <c r="V43" i="18"/>
  <c r="L187" i="18" s="1"/>
  <c r="T24" i="22" s="1"/>
  <c r="AO24" i="22" s="1"/>
  <c r="U43" i="18"/>
  <c r="T43" i="18"/>
  <c r="V42" i="18"/>
  <c r="L186" i="18" s="1"/>
  <c r="T23" i="22" s="1"/>
  <c r="AO23" i="22" s="1"/>
  <c r="U42" i="18"/>
  <c r="K186" i="18" s="1"/>
  <c r="T42" i="18"/>
  <c r="J186" i="18" s="1"/>
  <c r="V41" i="18"/>
  <c r="L185" i="18" s="1"/>
  <c r="T22" i="22" s="1"/>
  <c r="AO22" i="22" s="1"/>
  <c r="U41" i="18"/>
  <c r="T41" i="18"/>
  <c r="J185" i="18" s="1"/>
  <c r="T40" i="18"/>
  <c r="J184" i="18" s="1"/>
  <c r="X33" i="18"/>
  <c r="U67" i="18" s="1"/>
  <c r="V67" i="18" s="1"/>
  <c r="X31" i="18"/>
  <c r="X30" i="18"/>
  <c r="X28" i="18"/>
  <c r="X27" i="18"/>
  <c r="X32" i="18" s="1"/>
  <c r="X25" i="18"/>
  <c r="U90" i="18" s="1"/>
  <c r="X24" i="18"/>
  <c r="X26" i="18" s="1"/>
  <c r="X23" i="18"/>
  <c r="U88" i="18" s="1"/>
  <c r="X22" i="18"/>
  <c r="I21" i="18"/>
  <c r="X20" i="18"/>
  <c r="X21" i="18" s="1"/>
  <c r="X19" i="18"/>
  <c r="L182" i="18" s="1"/>
  <c r="T19" i="22" s="1"/>
  <c r="V6" i="18"/>
  <c r="B6" i="18"/>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4" i="18"/>
  <c r="B5" i="18" s="1"/>
  <c r="B2" i="18"/>
  <c r="B3" i="18" s="1"/>
  <c r="B1" i="18"/>
  <c r="K215" i="17"/>
  <c r="K214" i="17"/>
  <c r="J214" i="17"/>
  <c r="K212" i="17"/>
  <c r="J212" i="17"/>
  <c r="K209" i="17"/>
  <c r="K205" i="17"/>
  <c r="J195" i="17"/>
  <c r="J191" i="17"/>
  <c r="K188" i="17"/>
  <c r="K187" i="17"/>
  <c r="K185" i="17"/>
  <c r="L180" i="17"/>
  <c r="S17" i="22" s="1"/>
  <c r="L179" i="17"/>
  <c r="S16" i="22" s="1"/>
  <c r="T174" i="17"/>
  <c r="T173" i="17"/>
  <c r="T169" i="17"/>
  <c r="V169" i="17" s="1"/>
  <c r="V168" i="17"/>
  <c r="U168" i="17"/>
  <c r="T168" i="17"/>
  <c r="V167" i="17"/>
  <c r="U167" i="17"/>
  <c r="T167" i="17"/>
  <c r="U166" i="17"/>
  <c r="V166" i="17" s="1"/>
  <c r="T166" i="17"/>
  <c r="V165" i="17"/>
  <c r="U165" i="17"/>
  <c r="T165" i="17"/>
  <c r="V164" i="17"/>
  <c r="U164" i="17"/>
  <c r="T164" i="17"/>
  <c r="V163" i="17"/>
  <c r="L189" i="17" s="1"/>
  <c r="S26" i="22" s="1"/>
  <c r="AN26" i="22" s="1"/>
  <c r="U163" i="17"/>
  <c r="K189" i="17" s="1"/>
  <c r="T163" i="17"/>
  <c r="J189" i="17" s="1"/>
  <c r="U159" i="17"/>
  <c r="T159" i="17"/>
  <c r="J213" i="17" s="1"/>
  <c r="V155" i="17"/>
  <c r="U155" i="17"/>
  <c r="T155" i="17"/>
  <c r="V154" i="17"/>
  <c r="L212" i="17" s="1"/>
  <c r="S49" i="22" s="1"/>
  <c r="AN49" i="22" s="1"/>
  <c r="U154" i="17"/>
  <c r="T154" i="17"/>
  <c r="V150" i="17"/>
  <c r="U150" i="17"/>
  <c r="T150" i="17"/>
  <c r="U146" i="17"/>
  <c r="T146" i="17"/>
  <c r="J211" i="17" s="1"/>
  <c r="U142" i="17"/>
  <c r="T142" i="17"/>
  <c r="J210" i="17" s="1"/>
  <c r="U138" i="17"/>
  <c r="T138" i="17"/>
  <c r="V134" i="17"/>
  <c r="U134" i="17"/>
  <c r="T134" i="17"/>
  <c r="T133" i="17"/>
  <c r="T129" i="17"/>
  <c r="T128" i="17"/>
  <c r="T127" i="17"/>
  <c r="T126" i="17"/>
  <c r="V129" i="17" s="1"/>
  <c r="T125" i="17"/>
  <c r="T121" i="17"/>
  <c r="U120" i="17"/>
  <c r="V120" i="17" s="1"/>
  <c r="T120" i="17"/>
  <c r="T119" i="17"/>
  <c r="S118" i="17"/>
  <c r="R118" i="17"/>
  <c r="Q118" i="17"/>
  <c r="P118" i="17"/>
  <c r="O118" i="17"/>
  <c r="N118" i="17"/>
  <c r="M118" i="17"/>
  <c r="L118" i="17"/>
  <c r="K118" i="17"/>
  <c r="J118" i="17"/>
  <c r="I118" i="17"/>
  <c r="H118" i="17"/>
  <c r="T118" i="17" s="1"/>
  <c r="T117" i="17"/>
  <c r="T116" i="17"/>
  <c r="T115" i="17"/>
  <c r="S114" i="17"/>
  <c r="R114" i="17"/>
  <c r="Q114" i="17"/>
  <c r="P114" i="17"/>
  <c r="O114" i="17"/>
  <c r="N114" i="17"/>
  <c r="M114" i="17"/>
  <c r="L114" i="17"/>
  <c r="K114" i="17"/>
  <c r="J114" i="17"/>
  <c r="I114" i="17"/>
  <c r="H114" i="17"/>
  <c r="T113" i="17"/>
  <c r="T112" i="17"/>
  <c r="U119" i="17" s="1"/>
  <c r="V119" i="17" s="1"/>
  <c r="S111" i="17"/>
  <c r="R111" i="17"/>
  <c r="Q111" i="17"/>
  <c r="P111" i="17"/>
  <c r="O111" i="17"/>
  <c r="N111" i="17"/>
  <c r="M111" i="17"/>
  <c r="L111" i="17"/>
  <c r="K111" i="17"/>
  <c r="J111" i="17"/>
  <c r="I111" i="17"/>
  <c r="H111" i="17"/>
  <c r="T111" i="17" s="1"/>
  <c r="U107" i="17"/>
  <c r="T107" i="17"/>
  <c r="J206" i="17" s="1"/>
  <c r="V103" i="17"/>
  <c r="U103" i="17"/>
  <c r="T103" i="17"/>
  <c r="V102" i="17"/>
  <c r="U102" i="17"/>
  <c r="T102" i="17"/>
  <c r="S101" i="17"/>
  <c r="R101" i="17"/>
  <c r="Q101" i="17"/>
  <c r="P101" i="17"/>
  <c r="O101" i="17"/>
  <c r="N101" i="17"/>
  <c r="M101" i="17"/>
  <c r="L101" i="17"/>
  <c r="K101" i="17"/>
  <c r="J101" i="17"/>
  <c r="I101" i="17"/>
  <c r="H101" i="17"/>
  <c r="T101" i="17" s="1"/>
  <c r="T100" i="17"/>
  <c r="T99" i="17"/>
  <c r="T98" i="17"/>
  <c r="T97" i="17"/>
  <c r="T96" i="17"/>
  <c r="T95" i="17"/>
  <c r="U94" i="17"/>
  <c r="S94" i="17"/>
  <c r="R94" i="17"/>
  <c r="Q94" i="17"/>
  <c r="P94" i="17"/>
  <c r="O94" i="17"/>
  <c r="N94" i="17"/>
  <c r="M94" i="17"/>
  <c r="L94" i="17"/>
  <c r="K94" i="17"/>
  <c r="J94" i="17"/>
  <c r="I94" i="17"/>
  <c r="H94" i="17"/>
  <c r="T90" i="17"/>
  <c r="J204" i="17" s="1"/>
  <c r="T89" i="17"/>
  <c r="J203" i="17" s="1"/>
  <c r="T88" i="17"/>
  <c r="J202" i="17" s="1"/>
  <c r="T87" i="17"/>
  <c r="J201" i="17" s="1"/>
  <c r="T86" i="17"/>
  <c r="T85" i="17"/>
  <c r="T84" i="17"/>
  <c r="J200" i="17" s="1"/>
  <c r="T83" i="17"/>
  <c r="J199" i="17" s="1"/>
  <c r="T82" i="17"/>
  <c r="U81" i="17"/>
  <c r="U82" i="17" s="1"/>
  <c r="V82" i="17" s="1"/>
  <c r="T81" i="17"/>
  <c r="V78" i="17"/>
  <c r="T78" i="17"/>
  <c r="U77" i="17"/>
  <c r="V77" i="17" s="1"/>
  <c r="T77" i="17"/>
  <c r="T76" i="17"/>
  <c r="T75" i="17"/>
  <c r="U74" i="17"/>
  <c r="V74" i="17" s="1"/>
  <c r="T74" i="17"/>
  <c r="U73" i="17"/>
  <c r="T73" i="17"/>
  <c r="T72" i="17"/>
  <c r="U72" i="17" s="1"/>
  <c r="V72" i="17" s="1"/>
  <c r="T71" i="17"/>
  <c r="T70" i="17"/>
  <c r="T69" i="17"/>
  <c r="T68" i="17"/>
  <c r="V67" i="17"/>
  <c r="T67" i="17"/>
  <c r="T66" i="17"/>
  <c r="J198" i="17" s="1"/>
  <c r="T65" i="17"/>
  <c r="S64" i="17"/>
  <c r="R64" i="17"/>
  <c r="O64" i="17"/>
  <c r="N64" i="17"/>
  <c r="K64" i="17"/>
  <c r="T63" i="17"/>
  <c r="S62" i="17"/>
  <c r="R62" i="17"/>
  <c r="Q62" i="17"/>
  <c r="Q64" i="17" s="1"/>
  <c r="P62" i="17"/>
  <c r="P64" i="17" s="1"/>
  <c r="O62" i="17"/>
  <c r="N62" i="17"/>
  <c r="M62" i="17"/>
  <c r="M64" i="17" s="1"/>
  <c r="L62" i="17"/>
  <c r="L64" i="17" s="1"/>
  <c r="K62" i="17"/>
  <c r="J62" i="17"/>
  <c r="J64" i="17" s="1"/>
  <c r="I62" i="17"/>
  <c r="I64" i="17" s="1"/>
  <c r="H62" i="17"/>
  <c r="H64" i="17" s="1"/>
  <c r="V61" i="17"/>
  <c r="T61" i="17"/>
  <c r="T60" i="17"/>
  <c r="U59" i="17"/>
  <c r="K195" i="17" s="1"/>
  <c r="T59" i="17"/>
  <c r="S58" i="17"/>
  <c r="R58" i="17"/>
  <c r="Q58" i="17"/>
  <c r="P58" i="17"/>
  <c r="O58" i="17"/>
  <c r="N58" i="17"/>
  <c r="M58" i="17"/>
  <c r="L58" i="17"/>
  <c r="K58" i="17"/>
  <c r="J58" i="17"/>
  <c r="I58" i="17"/>
  <c r="H58" i="17"/>
  <c r="T58" i="17" s="1"/>
  <c r="U63" i="17" s="1"/>
  <c r="V63" i="17" s="1"/>
  <c r="T57" i="17"/>
  <c r="U56" i="17"/>
  <c r="T56" i="17"/>
  <c r="U133" i="17" s="1"/>
  <c r="V133" i="17" s="1"/>
  <c r="T55" i="17"/>
  <c r="T54" i="17"/>
  <c r="J193" i="17" s="1"/>
  <c r="T53" i="17"/>
  <c r="T52" i="17"/>
  <c r="T51" i="17"/>
  <c r="J194" i="17" s="1"/>
  <c r="T50" i="17"/>
  <c r="J192" i="17" s="1"/>
  <c r="T49" i="17"/>
  <c r="U48" i="17"/>
  <c r="K190" i="17" s="1"/>
  <c r="T48" i="17"/>
  <c r="U49" i="17" s="1"/>
  <c r="V44" i="17"/>
  <c r="L188" i="17" s="1"/>
  <c r="S25" i="22" s="1"/>
  <c r="AN25" i="22" s="1"/>
  <c r="U44" i="17"/>
  <c r="T44" i="17"/>
  <c r="J188" i="17" s="1"/>
  <c r="V43" i="17"/>
  <c r="L187" i="17" s="1"/>
  <c r="S24" i="22" s="1"/>
  <c r="AN24" i="22" s="1"/>
  <c r="U43" i="17"/>
  <c r="T43" i="17"/>
  <c r="J187" i="17" s="1"/>
  <c r="V42" i="17"/>
  <c r="L186" i="17" s="1"/>
  <c r="S23" i="22" s="1"/>
  <c r="AN23" i="22" s="1"/>
  <c r="U42" i="17"/>
  <c r="K186" i="17" s="1"/>
  <c r="T42" i="17"/>
  <c r="J186" i="17" s="1"/>
  <c r="V41" i="17"/>
  <c r="L185" i="17" s="1"/>
  <c r="S22" i="22" s="1"/>
  <c r="AN22" i="22" s="1"/>
  <c r="U41" i="17"/>
  <c r="T41" i="17"/>
  <c r="J185" i="17" s="1"/>
  <c r="T40" i="17"/>
  <c r="J184" i="17" s="1"/>
  <c r="X33" i="17"/>
  <c r="U67" i="17" s="1"/>
  <c r="X31" i="17"/>
  <c r="X30" i="17"/>
  <c r="X29" i="17"/>
  <c r="X28" i="17"/>
  <c r="X27" i="17"/>
  <c r="X32" i="17" s="1"/>
  <c r="X26" i="17"/>
  <c r="X25" i="17"/>
  <c r="U90" i="17" s="1"/>
  <c r="X24" i="17"/>
  <c r="U89" i="17" s="1"/>
  <c r="K203" i="17" s="1"/>
  <c r="X23" i="17"/>
  <c r="U88" i="17" s="1"/>
  <c r="X22" i="17"/>
  <c r="X21" i="17"/>
  <c r="I21" i="17"/>
  <c r="X20" i="17"/>
  <c r="X19" i="17"/>
  <c r="L182" i="17" s="1"/>
  <c r="S19" i="22" s="1"/>
  <c r="B10" i="17"/>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B123" i="17" s="1"/>
  <c r="B124" i="17" s="1"/>
  <c r="B125" i="17" s="1"/>
  <c r="B126" i="17" s="1"/>
  <c r="B127" i="17" s="1"/>
  <c r="B128" i="17" s="1"/>
  <c r="B129"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V6" i="17"/>
  <c r="B6" i="17"/>
  <c r="B7" i="17" s="1"/>
  <c r="B8" i="17" s="1"/>
  <c r="B9" i="17" s="1"/>
  <c r="B2" i="17"/>
  <c r="B3" i="17" s="1"/>
  <c r="B4" i="17" s="1"/>
  <c r="B5" i="17" s="1"/>
  <c r="B1" i="17"/>
  <c r="K215" i="16"/>
  <c r="K214" i="16"/>
  <c r="J214" i="16"/>
  <c r="K212" i="16"/>
  <c r="J211" i="16"/>
  <c r="K209" i="16"/>
  <c r="K205" i="16"/>
  <c r="J204" i="16"/>
  <c r="K203" i="16"/>
  <c r="J202" i="16"/>
  <c r="J200" i="16"/>
  <c r="J198" i="16"/>
  <c r="L192" i="16"/>
  <c r="R29" i="22" s="1"/>
  <c r="AM29" i="22" s="1"/>
  <c r="J191" i="16"/>
  <c r="K189" i="16"/>
  <c r="K187" i="16"/>
  <c r="J184" i="16"/>
  <c r="L180" i="16"/>
  <c r="R17" i="22" s="1"/>
  <c r="L179" i="16"/>
  <c r="R16" i="22" s="1"/>
  <c r="T174" i="16"/>
  <c r="T173" i="16"/>
  <c r="T169" i="16"/>
  <c r="V169" i="16" s="1"/>
  <c r="V168" i="16"/>
  <c r="U168" i="16"/>
  <c r="T168" i="16"/>
  <c r="V167" i="16"/>
  <c r="U167" i="16"/>
  <c r="T167" i="16"/>
  <c r="U166" i="16"/>
  <c r="V166" i="16" s="1"/>
  <c r="T166" i="16"/>
  <c r="U165" i="16"/>
  <c r="T165" i="16"/>
  <c r="U164" i="16"/>
  <c r="T164" i="16"/>
  <c r="V164" i="16" s="1"/>
  <c r="V163" i="16"/>
  <c r="L189" i="16" s="1"/>
  <c r="R26" i="22" s="1"/>
  <c r="AM26" i="22" s="1"/>
  <c r="U163" i="16"/>
  <c r="T163" i="16"/>
  <c r="J189" i="16" s="1"/>
  <c r="U159" i="16"/>
  <c r="T159" i="16"/>
  <c r="J213" i="16" s="1"/>
  <c r="V155" i="16"/>
  <c r="U155" i="16"/>
  <c r="T155" i="16"/>
  <c r="V154" i="16"/>
  <c r="L212" i="16" s="1"/>
  <c r="R49" i="22" s="1"/>
  <c r="AM49" i="22" s="1"/>
  <c r="U154" i="16"/>
  <c r="T154" i="16"/>
  <c r="J212" i="16" s="1"/>
  <c r="V150" i="16"/>
  <c r="U150" i="16"/>
  <c r="T150" i="16"/>
  <c r="U146" i="16"/>
  <c r="T146" i="16"/>
  <c r="U142" i="16"/>
  <c r="T142" i="16"/>
  <c r="J210" i="16" s="1"/>
  <c r="U138" i="16"/>
  <c r="T138" i="16"/>
  <c r="V134" i="16"/>
  <c r="U134" i="16"/>
  <c r="T134" i="16"/>
  <c r="T133" i="16"/>
  <c r="T129" i="16"/>
  <c r="T128" i="16"/>
  <c r="T127" i="16"/>
  <c r="T126" i="16"/>
  <c r="V129" i="16" s="1"/>
  <c r="T125" i="16"/>
  <c r="T121" i="16"/>
  <c r="U120" i="16"/>
  <c r="V120" i="16" s="1"/>
  <c r="T120" i="16"/>
  <c r="T119" i="16"/>
  <c r="S118" i="16"/>
  <c r="R118" i="16"/>
  <c r="Q118" i="16"/>
  <c r="P118" i="16"/>
  <c r="O118" i="16"/>
  <c r="N118" i="16"/>
  <c r="M118" i="16"/>
  <c r="L118" i="16"/>
  <c r="K118" i="16"/>
  <c r="J118" i="16"/>
  <c r="I118" i="16"/>
  <c r="H118" i="16"/>
  <c r="T118" i="16" s="1"/>
  <c r="T117" i="16"/>
  <c r="T116" i="16"/>
  <c r="T115" i="16"/>
  <c r="S114" i="16"/>
  <c r="R114" i="16"/>
  <c r="Q114" i="16"/>
  <c r="P114" i="16"/>
  <c r="O114" i="16"/>
  <c r="N114" i="16"/>
  <c r="M114" i="16"/>
  <c r="L114" i="16"/>
  <c r="K114" i="16"/>
  <c r="J114" i="16"/>
  <c r="I114" i="16"/>
  <c r="H114" i="16"/>
  <c r="T114" i="16" s="1"/>
  <c r="J208" i="16" s="1"/>
  <c r="U113" i="16"/>
  <c r="V113" i="16" s="1"/>
  <c r="T113" i="16"/>
  <c r="T112" i="16"/>
  <c r="U119" i="16" s="1"/>
  <c r="V119" i="16" s="1"/>
  <c r="S111" i="16"/>
  <c r="R111" i="16"/>
  <c r="Q111" i="16"/>
  <c r="P111" i="16"/>
  <c r="O111" i="16"/>
  <c r="N111" i="16"/>
  <c r="M111" i="16"/>
  <c r="L111" i="16"/>
  <c r="K111" i="16"/>
  <c r="J111" i="16"/>
  <c r="I111" i="16"/>
  <c r="H111" i="16"/>
  <c r="T111" i="16" s="1"/>
  <c r="U118" i="16" s="1"/>
  <c r="V118" i="16" s="1"/>
  <c r="U107" i="16"/>
  <c r="T107" i="16"/>
  <c r="J206" i="16" s="1"/>
  <c r="U103" i="16"/>
  <c r="V103" i="16" s="1"/>
  <c r="T103" i="16"/>
  <c r="U102" i="16"/>
  <c r="T102" i="16"/>
  <c r="S101" i="16"/>
  <c r="R101" i="16"/>
  <c r="Q101" i="16"/>
  <c r="P101" i="16"/>
  <c r="O101" i="16"/>
  <c r="N101" i="16"/>
  <c r="M101" i="16"/>
  <c r="L101" i="16"/>
  <c r="K101" i="16"/>
  <c r="J101" i="16"/>
  <c r="I101" i="16"/>
  <c r="H101" i="16"/>
  <c r="T101" i="16" s="1"/>
  <c r="T100" i="16"/>
  <c r="T99" i="16"/>
  <c r="T98" i="16"/>
  <c r="T97" i="16"/>
  <c r="T96" i="16"/>
  <c r="T95" i="16"/>
  <c r="U94" i="16"/>
  <c r="S94" i="16"/>
  <c r="R94" i="16"/>
  <c r="Q94" i="16"/>
  <c r="P94" i="16"/>
  <c r="O94" i="16"/>
  <c r="N94" i="16"/>
  <c r="M94" i="16"/>
  <c r="L94" i="16"/>
  <c r="K94" i="16"/>
  <c r="J94" i="16"/>
  <c r="I94" i="16"/>
  <c r="H94" i="16"/>
  <c r="T94" i="16" s="1"/>
  <c r="T90" i="16"/>
  <c r="V89" i="16"/>
  <c r="L203" i="16" s="1"/>
  <c r="R40" i="22" s="1"/>
  <c r="AM40" i="22" s="1"/>
  <c r="T89" i="16"/>
  <c r="J203" i="16" s="1"/>
  <c r="T88" i="16"/>
  <c r="T87" i="16"/>
  <c r="J201" i="16" s="1"/>
  <c r="T86" i="16"/>
  <c r="T85" i="16"/>
  <c r="T84" i="16"/>
  <c r="T83" i="16"/>
  <c r="J199" i="16" s="1"/>
  <c r="T82" i="16"/>
  <c r="U81" i="16"/>
  <c r="U82" i="16" s="1"/>
  <c r="V82" i="16" s="1"/>
  <c r="T81" i="16"/>
  <c r="T78" i="16"/>
  <c r="V78" i="16" s="1"/>
  <c r="T77" i="16"/>
  <c r="T76" i="16"/>
  <c r="T75" i="16"/>
  <c r="T74" i="16"/>
  <c r="T73" i="16"/>
  <c r="V72" i="16"/>
  <c r="T72" i="16"/>
  <c r="U72" i="16" s="1"/>
  <c r="T71" i="16"/>
  <c r="T70" i="16"/>
  <c r="T69" i="16"/>
  <c r="T68" i="16"/>
  <c r="U67" i="16"/>
  <c r="V67" i="16" s="1"/>
  <c r="T67" i="16"/>
  <c r="T66" i="16"/>
  <c r="T65" i="16"/>
  <c r="Q64" i="16"/>
  <c r="P64" i="16"/>
  <c r="M64" i="16"/>
  <c r="L64" i="16"/>
  <c r="I64" i="16"/>
  <c r="H64" i="16"/>
  <c r="T63" i="16"/>
  <c r="S62" i="16"/>
  <c r="S64" i="16" s="1"/>
  <c r="R62" i="16"/>
  <c r="R64" i="16" s="1"/>
  <c r="Q62" i="16"/>
  <c r="P62" i="16"/>
  <c r="O62" i="16"/>
  <c r="O64" i="16" s="1"/>
  <c r="N62" i="16"/>
  <c r="N64" i="16" s="1"/>
  <c r="M62" i="16"/>
  <c r="L62" i="16"/>
  <c r="K62" i="16"/>
  <c r="K64" i="16" s="1"/>
  <c r="T64" i="16" s="1"/>
  <c r="J197" i="16" s="1"/>
  <c r="J62" i="16"/>
  <c r="J64" i="16" s="1"/>
  <c r="I62" i="16"/>
  <c r="H62" i="16"/>
  <c r="V61" i="16"/>
  <c r="T61" i="16"/>
  <c r="T60" i="16"/>
  <c r="T59" i="16"/>
  <c r="J195" i="16" s="1"/>
  <c r="S58" i="16"/>
  <c r="R58" i="16"/>
  <c r="Q58" i="16"/>
  <c r="P58" i="16"/>
  <c r="O58" i="16"/>
  <c r="N58" i="16"/>
  <c r="M58" i="16"/>
  <c r="L58" i="16"/>
  <c r="K58" i="16"/>
  <c r="J58" i="16"/>
  <c r="I58" i="16"/>
  <c r="H58" i="16"/>
  <c r="T58" i="16" s="1"/>
  <c r="T57" i="16"/>
  <c r="U59" i="16" s="1"/>
  <c r="T56" i="16"/>
  <c r="J196" i="16" s="1"/>
  <c r="V55" i="16"/>
  <c r="T55" i="16"/>
  <c r="T54" i="16"/>
  <c r="J193" i="16" s="1"/>
  <c r="T53" i="16"/>
  <c r="T52" i="16"/>
  <c r="T51" i="16"/>
  <c r="J194" i="16" s="1"/>
  <c r="V50" i="16"/>
  <c r="T50" i="16"/>
  <c r="J192" i="16" s="1"/>
  <c r="V49" i="16"/>
  <c r="L191" i="16" s="1"/>
  <c r="R28" i="22" s="1"/>
  <c r="AM28" i="22" s="1"/>
  <c r="U49" i="16"/>
  <c r="K191" i="16" s="1"/>
  <c r="T49" i="16"/>
  <c r="U48" i="16"/>
  <c r="K190" i="16" s="1"/>
  <c r="T48" i="16"/>
  <c r="U173" i="16" s="1"/>
  <c r="V173" i="16" s="1"/>
  <c r="U44" i="16"/>
  <c r="K188" i="16" s="1"/>
  <c r="T44" i="16"/>
  <c r="J188" i="16" s="1"/>
  <c r="U43" i="16"/>
  <c r="T43" i="16"/>
  <c r="J187" i="16" s="1"/>
  <c r="U42" i="16"/>
  <c r="K186" i="16" s="1"/>
  <c r="T42" i="16"/>
  <c r="J186" i="16" s="1"/>
  <c r="U41" i="16"/>
  <c r="K185" i="16" s="1"/>
  <c r="T41" i="16"/>
  <c r="J185" i="16" s="1"/>
  <c r="T40" i="16"/>
  <c r="X33" i="16"/>
  <c r="X32" i="16"/>
  <c r="X30" i="16"/>
  <c r="X28" i="16"/>
  <c r="X27" i="16"/>
  <c r="X31" i="16" s="1"/>
  <c r="X26" i="16"/>
  <c r="X25" i="16"/>
  <c r="U90" i="16" s="1"/>
  <c r="K204" i="16" s="1"/>
  <c r="X24" i="16"/>
  <c r="U89" i="16" s="1"/>
  <c r="X23" i="16"/>
  <c r="U88" i="16" s="1"/>
  <c r="K202" i="16" s="1"/>
  <c r="X22" i="16"/>
  <c r="I21" i="16"/>
  <c r="X19" i="16"/>
  <c r="L182" i="16" s="1"/>
  <c r="R19" i="22" s="1"/>
  <c r="B7" i="16"/>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V6" i="16"/>
  <c r="B4" i="16"/>
  <c r="B5" i="16" s="1"/>
  <c r="B6" i="16" s="1"/>
  <c r="B1" i="16"/>
  <c r="B2" i="16" s="1"/>
  <c r="B3" i="16" s="1"/>
  <c r="K215" i="15"/>
  <c r="K214" i="15"/>
  <c r="J214" i="15"/>
  <c r="J213" i="15"/>
  <c r="K211" i="15"/>
  <c r="J210" i="15"/>
  <c r="J206" i="15"/>
  <c r="K203" i="15"/>
  <c r="J202" i="15"/>
  <c r="J201" i="15"/>
  <c r="J198" i="15"/>
  <c r="J194" i="15"/>
  <c r="J193" i="15"/>
  <c r="L192" i="15"/>
  <c r="Q29" i="22" s="1"/>
  <c r="AL29" i="22" s="1"/>
  <c r="J190" i="15"/>
  <c r="J189" i="15"/>
  <c r="K187" i="15"/>
  <c r="J186" i="15"/>
  <c r="L180" i="15"/>
  <c r="Q17" i="22" s="1"/>
  <c r="L179" i="15"/>
  <c r="Q16" i="22" s="1"/>
  <c r="T174" i="15"/>
  <c r="U173" i="15"/>
  <c r="V173" i="15" s="1"/>
  <c r="T173" i="15"/>
  <c r="V169" i="15"/>
  <c r="T169" i="15"/>
  <c r="V168" i="15"/>
  <c r="U168" i="15"/>
  <c r="T168" i="15"/>
  <c r="V167" i="15"/>
  <c r="U167" i="15"/>
  <c r="T167" i="15"/>
  <c r="V166" i="15"/>
  <c r="T166" i="15"/>
  <c r="V165" i="15"/>
  <c r="U165" i="15"/>
  <c r="T165" i="15"/>
  <c r="V164" i="15"/>
  <c r="U164" i="15"/>
  <c r="T164" i="15"/>
  <c r="V163" i="15"/>
  <c r="L189" i="15" s="1"/>
  <c r="Q26" i="22" s="1"/>
  <c r="AL26" i="22" s="1"/>
  <c r="U163" i="15"/>
  <c r="U166" i="15" s="1"/>
  <c r="T163" i="15"/>
  <c r="U159" i="15"/>
  <c r="T159" i="15"/>
  <c r="U155" i="15"/>
  <c r="T155" i="15"/>
  <c r="U154" i="15"/>
  <c r="K212" i="15" s="1"/>
  <c r="T154" i="15"/>
  <c r="J212" i="15" s="1"/>
  <c r="U150" i="15"/>
  <c r="T150" i="15"/>
  <c r="V150" i="15" s="1"/>
  <c r="V146" i="15"/>
  <c r="L211" i="15" s="1"/>
  <c r="Q48" i="22" s="1"/>
  <c r="AL48" i="22" s="1"/>
  <c r="U146" i="15"/>
  <c r="T146" i="15"/>
  <c r="J211" i="15" s="1"/>
  <c r="U142" i="15"/>
  <c r="T142" i="15"/>
  <c r="U138" i="15"/>
  <c r="K209" i="15" s="1"/>
  <c r="T138" i="15"/>
  <c r="J209" i="15" s="1"/>
  <c r="U134" i="15"/>
  <c r="T134" i="15"/>
  <c r="V134" i="15" s="1"/>
  <c r="T133" i="15"/>
  <c r="T129" i="15"/>
  <c r="T128" i="15"/>
  <c r="V129" i="15" s="1"/>
  <c r="T127" i="15"/>
  <c r="T126" i="15"/>
  <c r="T125" i="15"/>
  <c r="T121" i="15"/>
  <c r="V120" i="15"/>
  <c r="T120" i="15"/>
  <c r="V119" i="15"/>
  <c r="T119" i="15"/>
  <c r="S118" i="15"/>
  <c r="R118" i="15"/>
  <c r="Q118" i="15"/>
  <c r="P118" i="15"/>
  <c r="O118" i="15"/>
  <c r="N118" i="15"/>
  <c r="M118" i="15"/>
  <c r="L118" i="15"/>
  <c r="K118" i="15"/>
  <c r="J118" i="15"/>
  <c r="I118" i="15"/>
  <c r="H118" i="15"/>
  <c r="T118" i="15" s="1"/>
  <c r="T117" i="15"/>
  <c r="T116" i="15"/>
  <c r="T115" i="15"/>
  <c r="S114" i="15"/>
  <c r="R114" i="15"/>
  <c r="Q114" i="15"/>
  <c r="P114" i="15"/>
  <c r="O114" i="15"/>
  <c r="N114" i="15"/>
  <c r="M114" i="15"/>
  <c r="L114" i="15"/>
  <c r="K114" i="15"/>
  <c r="J114" i="15"/>
  <c r="I114" i="15"/>
  <c r="H114" i="15"/>
  <c r="T113" i="15"/>
  <c r="U120" i="15" s="1"/>
  <c r="T112" i="15"/>
  <c r="U119" i="15" s="1"/>
  <c r="S111" i="15"/>
  <c r="R111" i="15"/>
  <c r="Q111" i="15"/>
  <c r="P111" i="15"/>
  <c r="O111" i="15"/>
  <c r="N111" i="15"/>
  <c r="M111" i="15"/>
  <c r="L111" i="15"/>
  <c r="K111" i="15"/>
  <c r="J111" i="15"/>
  <c r="I111" i="15"/>
  <c r="H111" i="15"/>
  <c r="T111" i="15" s="1"/>
  <c r="U107" i="15"/>
  <c r="T107" i="15"/>
  <c r="U103" i="15"/>
  <c r="V103" i="15" s="1"/>
  <c r="T103" i="15"/>
  <c r="U102" i="15"/>
  <c r="V102" i="15" s="1"/>
  <c r="T102" i="15"/>
  <c r="S101" i="15"/>
  <c r="R101" i="15"/>
  <c r="Q101" i="15"/>
  <c r="P101" i="15"/>
  <c r="O101" i="15"/>
  <c r="N101" i="15"/>
  <c r="M101" i="15"/>
  <c r="L101" i="15"/>
  <c r="K101" i="15"/>
  <c r="J101" i="15"/>
  <c r="I101" i="15"/>
  <c r="H101" i="15"/>
  <c r="T101" i="15" s="1"/>
  <c r="T100" i="15"/>
  <c r="T99" i="15"/>
  <c r="T98" i="15"/>
  <c r="T97" i="15"/>
  <c r="T96" i="15"/>
  <c r="T95" i="15"/>
  <c r="U94" i="15"/>
  <c r="S94" i="15"/>
  <c r="R94" i="15"/>
  <c r="Q94" i="15"/>
  <c r="P94" i="15"/>
  <c r="O94" i="15"/>
  <c r="N94" i="15"/>
  <c r="M94" i="15"/>
  <c r="L94" i="15"/>
  <c r="K94" i="15"/>
  <c r="J94" i="15"/>
  <c r="I94" i="15"/>
  <c r="H94" i="15"/>
  <c r="T94" i="15" s="1"/>
  <c r="T90" i="15"/>
  <c r="J204" i="15" s="1"/>
  <c r="V89" i="15"/>
  <c r="L203" i="15" s="1"/>
  <c r="Q40" i="22" s="1"/>
  <c r="AL40" i="22" s="1"/>
  <c r="T89" i="15"/>
  <c r="J203" i="15" s="1"/>
  <c r="T88" i="15"/>
  <c r="T87" i="15"/>
  <c r="T86" i="15"/>
  <c r="T85" i="15"/>
  <c r="T84" i="15"/>
  <c r="J200" i="15" s="1"/>
  <c r="T83" i="15"/>
  <c r="J199" i="15" s="1"/>
  <c r="T82" i="15"/>
  <c r="U81" i="15"/>
  <c r="U82" i="15" s="1"/>
  <c r="V82" i="15" s="1"/>
  <c r="T81" i="15"/>
  <c r="T78" i="15"/>
  <c r="V78" i="15" s="1"/>
  <c r="V77" i="15"/>
  <c r="T77" i="15"/>
  <c r="T76" i="15"/>
  <c r="T75" i="15"/>
  <c r="T74" i="15"/>
  <c r="T73" i="15"/>
  <c r="V72" i="15"/>
  <c r="T72" i="15"/>
  <c r="U72" i="15" s="1"/>
  <c r="T71" i="15"/>
  <c r="T70" i="15"/>
  <c r="T69" i="15"/>
  <c r="T68" i="15"/>
  <c r="U67" i="15"/>
  <c r="V67" i="15" s="1"/>
  <c r="T67" i="15"/>
  <c r="T66" i="15"/>
  <c r="T65" i="15"/>
  <c r="Q64" i="15"/>
  <c r="P64" i="15"/>
  <c r="M64" i="15"/>
  <c r="L64" i="15"/>
  <c r="I64" i="15"/>
  <c r="H64" i="15"/>
  <c r="T63" i="15"/>
  <c r="S62" i="15"/>
  <c r="S64" i="15" s="1"/>
  <c r="R62" i="15"/>
  <c r="R64" i="15" s="1"/>
  <c r="Q62" i="15"/>
  <c r="P62" i="15"/>
  <c r="O62" i="15"/>
  <c r="O64" i="15" s="1"/>
  <c r="N62" i="15"/>
  <c r="N64" i="15" s="1"/>
  <c r="M62" i="15"/>
  <c r="L62" i="15"/>
  <c r="K62" i="15"/>
  <c r="K64" i="15" s="1"/>
  <c r="T64" i="15" s="1"/>
  <c r="J197" i="15" s="1"/>
  <c r="J62" i="15"/>
  <c r="J64" i="15" s="1"/>
  <c r="I62" i="15"/>
  <c r="H62" i="15"/>
  <c r="V61" i="15"/>
  <c r="T61" i="15"/>
  <c r="T60" i="15"/>
  <c r="T59" i="15"/>
  <c r="J195" i="15" s="1"/>
  <c r="S58" i="15"/>
  <c r="R58" i="15"/>
  <c r="Q58" i="15"/>
  <c r="P58" i="15"/>
  <c r="O58" i="15"/>
  <c r="N58" i="15"/>
  <c r="M58" i="15"/>
  <c r="L58" i="15"/>
  <c r="K58" i="15"/>
  <c r="J58" i="15"/>
  <c r="I58" i="15"/>
  <c r="H58" i="15"/>
  <c r="T58" i="15" s="1"/>
  <c r="T57" i="15"/>
  <c r="U59" i="15" s="1"/>
  <c r="V59" i="15" s="1"/>
  <c r="L195" i="15" s="1"/>
  <c r="Q32" i="22" s="1"/>
  <c r="AL32" i="22" s="1"/>
  <c r="T56" i="15"/>
  <c r="U77" i="15" s="1"/>
  <c r="V55" i="15"/>
  <c r="T55" i="15"/>
  <c r="T54" i="15"/>
  <c r="T53" i="15"/>
  <c r="T52" i="15"/>
  <c r="T51" i="15"/>
  <c r="V50" i="15"/>
  <c r="T50" i="15"/>
  <c r="J192" i="15" s="1"/>
  <c r="V49" i="15"/>
  <c r="L191" i="15" s="1"/>
  <c r="Q28" i="22" s="1"/>
  <c r="AL28" i="22" s="1"/>
  <c r="U49" i="15"/>
  <c r="U50" i="15" s="1"/>
  <c r="T49" i="15"/>
  <c r="J191" i="15" s="1"/>
  <c r="U48" i="15"/>
  <c r="K190" i="15" s="1"/>
  <c r="T48" i="15"/>
  <c r="K216" i="15" s="1"/>
  <c r="U44" i="15"/>
  <c r="K188" i="15" s="1"/>
  <c r="T44" i="15"/>
  <c r="J188" i="15" s="1"/>
  <c r="U43" i="15"/>
  <c r="V43" i="15" s="1"/>
  <c r="L187" i="15" s="1"/>
  <c r="Q24" i="22" s="1"/>
  <c r="AL24" i="22" s="1"/>
  <c r="T43" i="15"/>
  <c r="J187" i="15" s="1"/>
  <c r="U42" i="15"/>
  <c r="V42" i="15" s="1"/>
  <c r="L186" i="15" s="1"/>
  <c r="Q23" i="22" s="1"/>
  <c r="AL23" i="22" s="1"/>
  <c r="T42" i="15"/>
  <c r="U41" i="15"/>
  <c r="K185" i="15" s="1"/>
  <c r="T41" i="15"/>
  <c r="J185" i="15" s="1"/>
  <c r="T40" i="15"/>
  <c r="J184" i="15" s="1"/>
  <c r="X33" i="15"/>
  <c r="X32" i="15"/>
  <c r="X30" i="15"/>
  <c r="X28" i="15"/>
  <c r="X27" i="15"/>
  <c r="X31" i="15" s="1"/>
  <c r="X26" i="15"/>
  <c r="X25" i="15"/>
  <c r="U90" i="15" s="1"/>
  <c r="K204" i="15" s="1"/>
  <c r="X24" i="15"/>
  <c r="U89" i="15" s="1"/>
  <c r="X23" i="15"/>
  <c r="U88" i="15" s="1"/>
  <c r="K202" i="15" s="1"/>
  <c r="X22" i="15"/>
  <c r="I21" i="15"/>
  <c r="X19" i="15"/>
  <c r="X20" i="15" s="1"/>
  <c r="X21" i="15" s="1"/>
  <c r="B7" i="15"/>
  <c r="B8" i="15" s="1"/>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V6" i="15"/>
  <c r="B4" i="15"/>
  <c r="B5" i="15" s="1"/>
  <c r="B6" i="15" s="1"/>
  <c r="B1" i="15"/>
  <c r="B2" i="15" s="1"/>
  <c r="B3" i="15" s="1"/>
  <c r="K215" i="14"/>
  <c r="K214" i="14"/>
  <c r="J214" i="14"/>
  <c r="J213" i="14"/>
  <c r="K211" i="14"/>
  <c r="J210" i="14"/>
  <c r="J206" i="14"/>
  <c r="J202" i="14"/>
  <c r="J201" i="14"/>
  <c r="J198" i="14"/>
  <c r="J194" i="14"/>
  <c r="J193" i="14"/>
  <c r="J190" i="14"/>
  <c r="J189" i="14"/>
  <c r="J186" i="14"/>
  <c r="L180" i="14"/>
  <c r="P17" i="22" s="1"/>
  <c r="L179" i="14"/>
  <c r="P16" i="22" s="1"/>
  <c r="T174" i="14"/>
  <c r="U173" i="14"/>
  <c r="V173" i="14" s="1"/>
  <c r="T173" i="14"/>
  <c r="V169" i="14"/>
  <c r="T169" i="14"/>
  <c r="V168" i="14"/>
  <c r="U168" i="14"/>
  <c r="T168" i="14"/>
  <c r="V167" i="14"/>
  <c r="U167" i="14"/>
  <c r="T167" i="14"/>
  <c r="V166" i="14"/>
  <c r="T166" i="14"/>
  <c r="V165" i="14"/>
  <c r="U165" i="14"/>
  <c r="T165" i="14"/>
  <c r="V164" i="14"/>
  <c r="U164" i="14"/>
  <c r="T164" i="14"/>
  <c r="V163" i="14"/>
  <c r="L189" i="14" s="1"/>
  <c r="P26" i="22" s="1"/>
  <c r="AK26" i="22" s="1"/>
  <c r="U163" i="14"/>
  <c r="U166" i="14" s="1"/>
  <c r="T163" i="14"/>
  <c r="U159" i="14"/>
  <c r="T159" i="14"/>
  <c r="U155" i="14"/>
  <c r="T155" i="14"/>
  <c r="U154" i="14"/>
  <c r="K212" i="14" s="1"/>
  <c r="T154" i="14"/>
  <c r="J212" i="14" s="1"/>
  <c r="U150" i="14"/>
  <c r="T150" i="14"/>
  <c r="V150" i="14" s="1"/>
  <c r="V146" i="14"/>
  <c r="L211" i="14" s="1"/>
  <c r="P48" i="22" s="1"/>
  <c r="AK48" i="22" s="1"/>
  <c r="U146" i="14"/>
  <c r="T146" i="14"/>
  <c r="J211" i="14" s="1"/>
  <c r="U142" i="14"/>
  <c r="T142" i="14"/>
  <c r="U138" i="14"/>
  <c r="K209" i="14" s="1"/>
  <c r="T138" i="14"/>
  <c r="J209" i="14" s="1"/>
  <c r="U134" i="14"/>
  <c r="T134" i="14"/>
  <c r="V134" i="14" s="1"/>
  <c r="T133" i="14"/>
  <c r="T129" i="14"/>
  <c r="T128" i="14"/>
  <c r="V129" i="14" s="1"/>
  <c r="T127" i="14"/>
  <c r="T126" i="14"/>
  <c r="T125" i="14"/>
  <c r="T121" i="14"/>
  <c r="V120" i="14"/>
  <c r="T120" i="14"/>
  <c r="V119" i="14"/>
  <c r="T119" i="14"/>
  <c r="S118" i="14"/>
  <c r="R118" i="14"/>
  <c r="Q118" i="14"/>
  <c r="P118" i="14"/>
  <c r="O118" i="14"/>
  <c r="N118" i="14"/>
  <c r="M118" i="14"/>
  <c r="L118" i="14"/>
  <c r="K118" i="14"/>
  <c r="J118" i="14"/>
  <c r="I118" i="14"/>
  <c r="H118" i="14"/>
  <c r="T118" i="14" s="1"/>
  <c r="T117" i="14"/>
  <c r="T116" i="14"/>
  <c r="T115" i="14"/>
  <c r="S114" i="14"/>
  <c r="R114" i="14"/>
  <c r="Q114" i="14"/>
  <c r="P114" i="14"/>
  <c r="O114" i="14"/>
  <c r="N114" i="14"/>
  <c r="M114" i="14"/>
  <c r="L114" i="14"/>
  <c r="K114" i="14"/>
  <c r="J114" i="14"/>
  <c r="I114" i="14"/>
  <c r="H114" i="14"/>
  <c r="T113" i="14"/>
  <c r="U120" i="14" s="1"/>
  <c r="T112" i="14"/>
  <c r="U119" i="14" s="1"/>
  <c r="S111" i="14"/>
  <c r="R111" i="14"/>
  <c r="Q111" i="14"/>
  <c r="P111" i="14"/>
  <c r="O111" i="14"/>
  <c r="N111" i="14"/>
  <c r="M111" i="14"/>
  <c r="L111" i="14"/>
  <c r="K111" i="14"/>
  <c r="J111" i="14"/>
  <c r="I111" i="14"/>
  <c r="H111" i="14"/>
  <c r="T111" i="14" s="1"/>
  <c r="U107" i="14"/>
  <c r="K206" i="14" s="1"/>
  <c r="T107" i="14"/>
  <c r="U103" i="14"/>
  <c r="V103" i="14" s="1"/>
  <c r="T103" i="14"/>
  <c r="U102" i="14"/>
  <c r="V102" i="14" s="1"/>
  <c r="T102" i="14"/>
  <c r="S101" i="14"/>
  <c r="R101" i="14"/>
  <c r="Q101" i="14"/>
  <c r="P101" i="14"/>
  <c r="O101" i="14"/>
  <c r="N101" i="14"/>
  <c r="M101" i="14"/>
  <c r="L101" i="14"/>
  <c r="K101" i="14"/>
  <c r="J101" i="14"/>
  <c r="I101" i="14"/>
  <c r="H101" i="14"/>
  <c r="T101" i="14" s="1"/>
  <c r="T100" i="14"/>
  <c r="T99" i="14"/>
  <c r="T98" i="14"/>
  <c r="T97" i="14"/>
  <c r="T96" i="14"/>
  <c r="T95" i="14"/>
  <c r="U94" i="14"/>
  <c r="S94" i="14"/>
  <c r="R94" i="14"/>
  <c r="Q94" i="14"/>
  <c r="P94" i="14"/>
  <c r="O94" i="14"/>
  <c r="N94" i="14"/>
  <c r="M94" i="14"/>
  <c r="L94" i="14"/>
  <c r="K94" i="14"/>
  <c r="J94" i="14"/>
  <c r="I94" i="14"/>
  <c r="H94" i="14"/>
  <c r="T94" i="14" s="1"/>
  <c r="T90" i="14"/>
  <c r="J204" i="14" s="1"/>
  <c r="T89" i="14"/>
  <c r="J203" i="14" s="1"/>
  <c r="V88" i="14"/>
  <c r="L202" i="14" s="1"/>
  <c r="P39" i="22" s="1"/>
  <c r="AK39" i="22" s="1"/>
  <c r="T88" i="14"/>
  <c r="T87" i="14"/>
  <c r="T86" i="14"/>
  <c r="T85" i="14"/>
  <c r="T84" i="14"/>
  <c r="J200" i="14" s="1"/>
  <c r="T83" i="14"/>
  <c r="J199" i="14" s="1"/>
  <c r="T82" i="14"/>
  <c r="U81" i="14"/>
  <c r="U82" i="14" s="1"/>
  <c r="V82" i="14" s="1"/>
  <c r="T81" i="14"/>
  <c r="T78" i="14"/>
  <c r="V78" i="14" s="1"/>
  <c r="T77" i="14"/>
  <c r="T76" i="14"/>
  <c r="T75" i="14"/>
  <c r="T74" i="14"/>
  <c r="T73" i="14"/>
  <c r="V72" i="14"/>
  <c r="T72" i="14"/>
  <c r="U72" i="14" s="1"/>
  <c r="T71" i="14"/>
  <c r="U70" i="14" s="1"/>
  <c r="V70" i="14" s="1"/>
  <c r="T70" i="14"/>
  <c r="T69" i="14"/>
  <c r="T68" i="14"/>
  <c r="U67" i="14"/>
  <c r="T67" i="14"/>
  <c r="T66" i="14"/>
  <c r="T65" i="14"/>
  <c r="Q64" i="14"/>
  <c r="P64" i="14"/>
  <c r="M64" i="14"/>
  <c r="L64" i="14"/>
  <c r="I64" i="14"/>
  <c r="H64" i="14"/>
  <c r="T64" i="14" s="1"/>
  <c r="J197" i="14" s="1"/>
  <c r="T63" i="14"/>
  <c r="S62" i="14"/>
  <c r="S64" i="14" s="1"/>
  <c r="R62" i="14"/>
  <c r="R64" i="14" s="1"/>
  <c r="Q62" i="14"/>
  <c r="P62" i="14"/>
  <c r="O62" i="14"/>
  <c r="O64" i="14" s="1"/>
  <c r="N62" i="14"/>
  <c r="N64" i="14" s="1"/>
  <c r="M62" i="14"/>
  <c r="L62" i="14"/>
  <c r="K62" i="14"/>
  <c r="K64" i="14" s="1"/>
  <c r="J62" i="14"/>
  <c r="J64" i="14" s="1"/>
  <c r="I62" i="14"/>
  <c r="H62" i="14"/>
  <c r="V61" i="14"/>
  <c r="T61" i="14"/>
  <c r="T60" i="14"/>
  <c r="T59" i="14"/>
  <c r="J195" i="14" s="1"/>
  <c r="S58" i="14"/>
  <c r="R58" i="14"/>
  <c r="Q58" i="14"/>
  <c r="P58" i="14"/>
  <c r="O58" i="14"/>
  <c r="N58" i="14"/>
  <c r="M58" i="14"/>
  <c r="L58" i="14"/>
  <c r="K58" i="14"/>
  <c r="J58" i="14"/>
  <c r="I58" i="14"/>
  <c r="H58" i="14"/>
  <c r="T58" i="14" s="1"/>
  <c r="U56" i="14" s="1"/>
  <c r="V56" i="14" s="1"/>
  <c r="L196" i="14" s="1"/>
  <c r="P33" i="22" s="1"/>
  <c r="AK33" i="22" s="1"/>
  <c r="T57" i="14"/>
  <c r="U59" i="14" s="1"/>
  <c r="V59" i="14" s="1"/>
  <c r="L195" i="14" s="1"/>
  <c r="P32" i="22" s="1"/>
  <c r="AK32" i="22" s="1"/>
  <c r="T56" i="14"/>
  <c r="U77" i="14" s="1"/>
  <c r="V77" i="14" s="1"/>
  <c r="V55" i="14"/>
  <c r="T55" i="14"/>
  <c r="T54" i="14"/>
  <c r="T53" i="14"/>
  <c r="T52" i="14"/>
  <c r="T51" i="14"/>
  <c r="V50" i="14"/>
  <c r="L192" i="14" s="1"/>
  <c r="P29" i="22" s="1"/>
  <c r="AK29" i="22" s="1"/>
  <c r="U50" i="14"/>
  <c r="K192" i="14" s="1"/>
  <c r="T50" i="14"/>
  <c r="J192" i="14" s="1"/>
  <c r="V49" i="14"/>
  <c r="L191" i="14" s="1"/>
  <c r="P28" i="22" s="1"/>
  <c r="AK28" i="22" s="1"/>
  <c r="U49" i="14"/>
  <c r="K191" i="14" s="1"/>
  <c r="T49" i="14"/>
  <c r="J191" i="14" s="1"/>
  <c r="V48" i="14"/>
  <c r="L190" i="14" s="1"/>
  <c r="P27" i="22" s="1"/>
  <c r="AK27" i="22" s="1"/>
  <c r="T48" i="14"/>
  <c r="K216" i="14" s="1"/>
  <c r="U44" i="14"/>
  <c r="T44" i="14"/>
  <c r="J188" i="14" s="1"/>
  <c r="U43" i="14"/>
  <c r="V43" i="14" s="1"/>
  <c r="L187" i="14" s="1"/>
  <c r="P24" i="22" s="1"/>
  <c r="AK24" i="22" s="1"/>
  <c r="T43" i="14"/>
  <c r="J187" i="14" s="1"/>
  <c r="U42" i="14"/>
  <c r="T42" i="14"/>
  <c r="U41" i="14"/>
  <c r="T41" i="14"/>
  <c r="J185" i="14" s="1"/>
  <c r="T40" i="14"/>
  <c r="J184" i="14" s="1"/>
  <c r="X33" i="14"/>
  <c r="X32" i="14"/>
  <c r="X30" i="14"/>
  <c r="X28" i="14"/>
  <c r="X27" i="14"/>
  <c r="X31" i="14" s="1"/>
  <c r="X25" i="14"/>
  <c r="U90" i="14" s="1"/>
  <c r="K204" i="14" s="1"/>
  <c r="X24" i="14"/>
  <c r="U89" i="14" s="1"/>
  <c r="V89" i="14" s="1"/>
  <c r="L203" i="14" s="1"/>
  <c r="P40" i="22" s="1"/>
  <c r="AK40" i="22" s="1"/>
  <c r="X23" i="14"/>
  <c r="U88" i="14" s="1"/>
  <c r="K202" i="14" s="1"/>
  <c r="X22" i="14"/>
  <c r="I21" i="14"/>
  <c r="X19" i="14"/>
  <c r="V6" i="14"/>
  <c r="B4" i="14"/>
  <c r="B5" i="14" s="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 i="14"/>
  <c r="B2" i="14" s="1"/>
  <c r="B3" i="14" s="1"/>
  <c r="K215" i="13"/>
  <c r="K214" i="13"/>
  <c r="J214" i="13"/>
  <c r="J213" i="13"/>
  <c r="K211" i="13"/>
  <c r="J210" i="13"/>
  <c r="J206" i="13"/>
  <c r="J202" i="13"/>
  <c r="J201" i="13"/>
  <c r="J198" i="13"/>
  <c r="J194" i="13"/>
  <c r="J193" i="13"/>
  <c r="J190" i="13"/>
  <c r="J189" i="13"/>
  <c r="L187" i="13"/>
  <c r="O24" i="22" s="1"/>
  <c r="AJ24" i="22" s="1"/>
  <c r="J186" i="13"/>
  <c r="J185" i="13"/>
  <c r="L180" i="13"/>
  <c r="O17" i="22" s="1"/>
  <c r="L179" i="13"/>
  <c r="O16" i="22" s="1"/>
  <c r="T174" i="13"/>
  <c r="U173" i="13"/>
  <c r="V173" i="13" s="1"/>
  <c r="T173" i="13"/>
  <c r="T169" i="13"/>
  <c r="V169" i="13" s="1"/>
  <c r="V168" i="13"/>
  <c r="U168" i="13"/>
  <c r="T168" i="13"/>
  <c r="V167" i="13"/>
  <c r="U167" i="13"/>
  <c r="T167" i="13"/>
  <c r="T166" i="13"/>
  <c r="V165" i="13"/>
  <c r="U165" i="13"/>
  <c r="T165" i="13"/>
  <c r="V164" i="13"/>
  <c r="U164" i="13"/>
  <c r="T164" i="13"/>
  <c r="V163" i="13"/>
  <c r="L189" i="13" s="1"/>
  <c r="O26" i="22" s="1"/>
  <c r="AJ26" i="22" s="1"/>
  <c r="U163" i="13"/>
  <c r="U166" i="13" s="1"/>
  <c r="V166" i="13" s="1"/>
  <c r="T163" i="13"/>
  <c r="V159" i="13"/>
  <c r="L213" i="13" s="1"/>
  <c r="O50" i="22" s="1"/>
  <c r="AJ50" i="22" s="1"/>
  <c r="U159" i="13"/>
  <c r="K213" i="13" s="1"/>
  <c r="T159" i="13"/>
  <c r="U155" i="13"/>
  <c r="T155" i="13"/>
  <c r="U154" i="13"/>
  <c r="T154" i="13"/>
  <c r="J212" i="13" s="1"/>
  <c r="U150" i="13"/>
  <c r="V150" i="13" s="1"/>
  <c r="T150" i="13"/>
  <c r="V146" i="13"/>
  <c r="L211" i="13" s="1"/>
  <c r="O48" i="22" s="1"/>
  <c r="AJ48" i="22" s="1"/>
  <c r="U146" i="13"/>
  <c r="T146" i="13"/>
  <c r="J211" i="13" s="1"/>
  <c r="V142" i="13"/>
  <c r="L210" i="13" s="1"/>
  <c r="O47" i="22" s="1"/>
  <c r="AJ47" i="22" s="1"/>
  <c r="U142" i="13"/>
  <c r="K210" i="13" s="1"/>
  <c r="T142" i="13"/>
  <c r="U138" i="13"/>
  <c r="T138" i="13"/>
  <c r="J209" i="13" s="1"/>
  <c r="U134" i="13"/>
  <c r="T134" i="13"/>
  <c r="T133" i="13"/>
  <c r="T129" i="13"/>
  <c r="T128" i="13"/>
  <c r="T127" i="13"/>
  <c r="T126" i="13"/>
  <c r="T125" i="13"/>
  <c r="V129" i="13" s="1"/>
  <c r="T121" i="13"/>
  <c r="T120" i="13"/>
  <c r="T119" i="13"/>
  <c r="S118" i="13"/>
  <c r="R118" i="13"/>
  <c r="Q118" i="13"/>
  <c r="P118" i="13"/>
  <c r="O118" i="13"/>
  <c r="N118" i="13"/>
  <c r="M118" i="13"/>
  <c r="L118" i="13"/>
  <c r="K118" i="13"/>
  <c r="J118" i="13"/>
  <c r="I118" i="13"/>
  <c r="H118" i="13"/>
  <c r="T118" i="13" s="1"/>
  <c r="T117" i="13"/>
  <c r="T116" i="13"/>
  <c r="T115" i="13"/>
  <c r="S114" i="13"/>
  <c r="R114" i="13"/>
  <c r="Q114" i="13"/>
  <c r="P114" i="13"/>
  <c r="O114" i="13"/>
  <c r="N114" i="13"/>
  <c r="M114" i="13"/>
  <c r="L114" i="13"/>
  <c r="K114" i="13"/>
  <c r="J114" i="13"/>
  <c r="I114" i="13"/>
  <c r="H114" i="13"/>
  <c r="T114" i="13" s="1"/>
  <c r="T113" i="13"/>
  <c r="U120" i="13" s="1"/>
  <c r="V120" i="13" s="1"/>
  <c r="T112" i="13"/>
  <c r="U119" i="13" s="1"/>
  <c r="V119" i="13" s="1"/>
  <c r="S111" i="13"/>
  <c r="R111" i="13"/>
  <c r="Q111" i="13"/>
  <c r="P111" i="13"/>
  <c r="O111" i="13"/>
  <c r="N111" i="13"/>
  <c r="M111" i="13"/>
  <c r="L111" i="13"/>
  <c r="K111" i="13"/>
  <c r="J111" i="13"/>
  <c r="I111" i="13"/>
  <c r="H111" i="13"/>
  <c r="T111" i="13" s="1"/>
  <c r="U107" i="13"/>
  <c r="K206" i="13" s="1"/>
  <c r="T107" i="13"/>
  <c r="U103" i="13"/>
  <c r="V103" i="13" s="1"/>
  <c r="T103" i="13"/>
  <c r="U102" i="13"/>
  <c r="V102" i="13" s="1"/>
  <c r="T102" i="13"/>
  <c r="S101" i="13"/>
  <c r="R101" i="13"/>
  <c r="Q101" i="13"/>
  <c r="P101" i="13"/>
  <c r="O101" i="13"/>
  <c r="N101" i="13"/>
  <c r="M101" i="13"/>
  <c r="L101" i="13"/>
  <c r="K101" i="13"/>
  <c r="J101" i="13"/>
  <c r="I101" i="13"/>
  <c r="H101" i="13"/>
  <c r="T101" i="13" s="1"/>
  <c r="T100" i="13"/>
  <c r="T99" i="13"/>
  <c r="T98" i="13"/>
  <c r="T97" i="13"/>
  <c r="T96" i="13"/>
  <c r="T95" i="13"/>
  <c r="U94" i="13"/>
  <c r="S94" i="13"/>
  <c r="R94" i="13"/>
  <c r="Q94" i="13"/>
  <c r="P94" i="13"/>
  <c r="O94" i="13"/>
  <c r="N94" i="13"/>
  <c r="M94" i="13"/>
  <c r="L94" i="13"/>
  <c r="K94" i="13"/>
  <c r="J94" i="13"/>
  <c r="I94" i="13"/>
  <c r="H94" i="13"/>
  <c r="T94" i="13" s="1"/>
  <c r="T90" i="13"/>
  <c r="J204" i="13" s="1"/>
  <c r="T89" i="13"/>
  <c r="J203" i="13" s="1"/>
  <c r="V88" i="13"/>
  <c r="L202" i="13" s="1"/>
  <c r="O39" i="22" s="1"/>
  <c r="AJ39" i="22" s="1"/>
  <c r="T88" i="13"/>
  <c r="T87" i="13"/>
  <c r="T86" i="13"/>
  <c r="T85" i="13"/>
  <c r="T84" i="13"/>
  <c r="J200" i="13" s="1"/>
  <c r="T83" i="13"/>
  <c r="J199" i="13" s="1"/>
  <c r="T82" i="13"/>
  <c r="U81" i="13"/>
  <c r="U82" i="13" s="1"/>
  <c r="V82" i="13" s="1"/>
  <c r="T81" i="13"/>
  <c r="T78" i="13"/>
  <c r="T77" i="13"/>
  <c r="T76" i="13"/>
  <c r="T75" i="13"/>
  <c r="T74" i="13"/>
  <c r="T73" i="13"/>
  <c r="T72" i="13"/>
  <c r="U72" i="13" s="1"/>
  <c r="V72" i="13" s="1"/>
  <c r="T71" i="13"/>
  <c r="V70" i="13"/>
  <c r="U70" i="13"/>
  <c r="T70" i="13"/>
  <c r="T69" i="13"/>
  <c r="T68" i="13"/>
  <c r="T67" i="13"/>
  <c r="T66" i="13"/>
  <c r="T65" i="13"/>
  <c r="R64" i="13"/>
  <c r="Q64" i="13"/>
  <c r="N64" i="13"/>
  <c r="M64" i="13"/>
  <c r="J64" i="13"/>
  <c r="I64" i="13"/>
  <c r="T63" i="13"/>
  <c r="S62" i="13"/>
  <c r="S64" i="13" s="1"/>
  <c r="R62" i="13"/>
  <c r="Q62" i="13"/>
  <c r="P62" i="13"/>
  <c r="P64" i="13" s="1"/>
  <c r="O62" i="13"/>
  <c r="O64" i="13" s="1"/>
  <c r="N62" i="13"/>
  <c r="M62" i="13"/>
  <c r="L62" i="13"/>
  <c r="L64" i="13" s="1"/>
  <c r="K62" i="13"/>
  <c r="K64" i="13" s="1"/>
  <c r="J62" i="13"/>
  <c r="I62" i="13"/>
  <c r="H62" i="13"/>
  <c r="H64" i="13" s="1"/>
  <c r="T61" i="13"/>
  <c r="T60" i="13"/>
  <c r="V61" i="13" s="1"/>
  <c r="T59" i="13"/>
  <c r="J195" i="13" s="1"/>
  <c r="S58" i="13"/>
  <c r="R58" i="13"/>
  <c r="Q58" i="13"/>
  <c r="P58" i="13"/>
  <c r="O58" i="13"/>
  <c r="N58" i="13"/>
  <c r="M58" i="13"/>
  <c r="L58" i="13"/>
  <c r="K58" i="13"/>
  <c r="J58" i="13"/>
  <c r="I58" i="13"/>
  <c r="H58" i="13"/>
  <c r="T58" i="13" s="1"/>
  <c r="T57" i="13"/>
  <c r="U59" i="13" s="1"/>
  <c r="T56" i="13"/>
  <c r="T55" i="13"/>
  <c r="T54" i="13"/>
  <c r="T53" i="13"/>
  <c r="T52" i="13"/>
  <c r="T51" i="13"/>
  <c r="V50" i="13"/>
  <c r="L192" i="13" s="1"/>
  <c r="O29" i="22" s="1"/>
  <c r="AJ29" i="22" s="1"/>
  <c r="T50" i="13"/>
  <c r="J192" i="13" s="1"/>
  <c r="V49" i="13"/>
  <c r="L191" i="13" s="1"/>
  <c r="O28" i="22" s="1"/>
  <c r="AJ28" i="22" s="1"/>
  <c r="T49" i="13"/>
  <c r="J191" i="13" s="1"/>
  <c r="T48" i="13"/>
  <c r="K216" i="13" s="1"/>
  <c r="U44" i="13"/>
  <c r="K188" i="13" s="1"/>
  <c r="T44" i="13"/>
  <c r="J188" i="13" s="1"/>
  <c r="V43" i="13"/>
  <c r="U43" i="13"/>
  <c r="K187" i="13" s="1"/>
  <c r="T43" i="13"/>
  <c r="J187" i="13" s="1"/>
  <c r="V42" i="13"/>
  <c r="L186" i="13" s="1"/>
  <c r="O23" i="22" s="1"/>
  <c r="AJ23" i="22" s="1"/>
  <c r="U42" i="13"/>
  <c r="K186" i="13" s="1"/>
  <c r="T42" i="13"/>
  <c r="V41" i="13"/>
  <c r="L185" i="13" s="1"/>
  <c r="O22" i="22" s="1"/>
  <c r="AJ22" i="22" s="1"/>
  <c r="U41" i="13"/>
  <c r="K185" i="13" s="1"/>
  <c r="T41" i="13"/>
  <c r="T40" i="13"/>
  <c r="J184" i="13" s="1"/>
  <c r="X33" i="13"/>
  <c r="U67" i="13" s="1"/>
  <c r="V67" i="13" s="1"/>
  <c r="X27" i="13"/>
  <c r="X25" i="13"/>
  <c r="U90" i="13" s="1"/>
  <c r="K204" i="13" s="1"/>
  <c r="X24" i="13"/>
  <c r="U89" i="13" s="1"/>
  <c r="V89" i="13" s="1"/>
  <c r="L203" i="13" s="1"/>
  <c r="O40" i="22" s="1"/>
  <c r="AJ40" i="22" s="1"/>
  <c r="X23" i="13"/>
  <c r="U88" i="13" s="1"/>
  <c r="K202" i="13" s="1"/>
  <c r="X22" i="13"/>
  <c r="I21" i="13"/>
  <c r="X19" i="13"/>
  <c r="V6" i="13"/>
  <c r="B5" i="13"/>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2" i="13"/>
  <c r="B3" i="13" s="1"/>
  <c r="B4" i="13" s="1"/>
  <c r="B1" i="13"/>
  <c r="K215" i="12"/>
  <c r="K214" i="12"/>
  <c r="K213" i="12"/>
  <c r="J213" i="12"/>
  <c r="J212" i="12"/>
  <c r="L210" i="12"/>
  <c r="N47" i="22" s="1"/>
  <c r="AI47" i="22" s="1"/>
  <c r="K210" i="12"/>
  <c r="J209" i="12"/>
  <c r="K205" i="12"/>
  <c r="J200" i="12"/>
  <c r="J192" i="12"/>
  <c r="K189" i="12"/>
  <c r="J184" i="12"/>
  <c r="L180" i="12"/>
  <c r="N17" i="22" s="1"/>
  <c r="L179" i="12"/>
  <c r="N16" i="22" s="1"/>
  <c r="T174" i="12"/>
  <c r="U173" i="12"/>
  <c r="V173" i="12" s="1"/>
  <c r="T173" i="12"/>
  <c r="T169" i="12"/>
  <c r="V169" i="12" s="1"/>
  <c r="U168" i="12"/>
  <c r="V168" i="12" s="1"/>
  <c r="T168" i="12"/>
  <c r="U167" i="12"/>
  <c r="V167" i="12" s="1"/>
  <c r="T167" i="12"/>
  <c r="T166" i="12"/>
  <c r="U165" i="12"/>
  <c r="V165" i="12" s="1"/>
  <c r="T165" i="12"/>
  <c r="U164" i="12"/>
  <c r="V164" i="12" s="1"/>
  <c r="T164" i="12"/>
  <c r="U163" i="12"/>
  <c r="V163" i="12" s="1"/>
  <c r="L189" i="12" s="1"/>
  <c r="N26" i="22" s="1"/>
  <c r="AI26" i="22" s="1"/>
  <c r="T163" i="12"/>
  <c r="U107" i="12" s="1"/>
  <c r="K206" i="12" s="1"/>
  <c r="V159" i="12"/>
  <c r="L213" i="12" s="1"/>
  <c r="N50" i="22" s="1"/>
  <c r="AI50" i="22" s="1"/>
  <c r="U159" i="12"/>
  <c r="T159" i="12"/>
  <c r="V155" i="12"/>
  <c r="U155" i="12"/>
  <c r="T155" i="12"/>
  <c r="V154" i="12"/>
  <c r="L212" i="12" s="1"/>
  <c r="N49" i="22" s="1"/>
  <c r="AI49" i="22" s="1"/>
  <c r="U154" i="12"/>
  <c r="K212" i="12" s="1"/>
  <c r="T154" i="12"/>
  <c r="U150" i="12"/>
  <c r="V150" i="12" s="1"/>
  <c r="T150" i="12"/>
  <c r="U146" i="12"/>
  <c r="K211" i="12" s="1"/>
  <c r="T146" i="12"/>
  <c r="J211" i="12" s="1"/>
  <c r="V142" i="12"/>
  <c r="U142" i="12"/>
  <c r="T142" i="12"/>
  <c r="J210" i="12" s="1"/>
  <c r="V138" i="12"/>
  <c r="L209" i="12" s="1"/>
  <c r="N46" i="22" s="1"/>
  <c r="AI46" i="22" s="1"/>
  <c r="U138" i="12"/>
  <c r="K209" i="12" s="1"/>
  <c r="T138" i="12"/>
  <c r="U134" i="12"/>
  <c r="T134" i="12"/>
  <c r="U133" i="12"/>
  <c r="V133" i="12" s="1"/>
  <c r="T133" i="12"/>
  <c r="T129" i="12"/>
  <c r="T128" i="12"/>
  <c r="T127" i="12"/>
  <c r="T126" i="12"/>
  <c r="J214" i="12" s="1"/>
  <c r="T125" i="12"/>
  <c r="V129" i="12" s="1"/>
  <c r="T121" i="12"/>
  <c r="T120" i="12"/>
  <c r="T119" i="12"/>
  <c r="S118" i="12"/>
  <c r="R118" i="12"/>
  <c r="Q118" i="12"/>
  <c r="P118" i="12"/>
  <c r="O118" i="12"/>
  <c r="N118" i="12"/>
  <c r="M118" i="12"/>
  <c r="L118" i="12"/>
  <c r="K118" i="12"/>
  <c r="J118" i="12"/>
  <c r="I118" i="12"/>
  <c r="H118" i="12"/>
  <c r="T118" i="12" s="1"/>
  <c r="T117" i="12"/>
  <c r="T116" i="12"/>
  <c r="T115" i="12"/>
  <c r="S114" i="12"/>
  <c r="R114" i="12"/>
  <c r="Q114" i="12"/>
  <c r="P114" i="12"/>
  <c r="O114" i="12"/>
  <c r="N114" i="12"/>
  <c r="M114" i="12"/>
  <c r="L114" i="12"/>
  <c r="K114" i="12"/>
  <c r="J114" i="12"/>
  <c r="I114" i="12"/>
  <c r="H114" i="12"/>
  <c r="T114" i="12" s="1"/>
  <c r="T113" i="12"/>
  <c r="U120" i="12" s="1"/>
  <c r="V120" i="12" s="1"/>
  <c r="T112" i="12"/>
  <c r="U119" i="12" s="1"/>
  <c r="S111" i="12"/>
  <c r="R111" i="12"/>
  <c r="Q111" i="12"/>
  <c r="P111" i="12"/>
  <c r="O111" i="12"/>
  <c r="N111" i="12"/>
  <c r="M111" i="12"/>
  <c r="L111" i="12"/>
  <c r="K111" i="12"/>
  <c r="J111" i="12"/>
  <c r="I111" i="12"/>
  <c r="H111" i="12"/>
  <c r="T111" i="12" s="1"/>
  <c r="T107" i="12"/>
  <c r="J206" i="12" s="1"/>
  <c r="U103" i="12"/>
  <c r="V103" i="12" s="1"/>
  <c r="T103" i="12"/>
  <c r="V102" i="12"/>
  <c r="U102" i="12"/>
  <c r="T102" i="12"/>
  <c r="S101" i="12"/>
  <c r="R101" i="12"/>
  <c r="Q101" i="12"/>
  <c r="P101" i="12"/>
  <c r="O101" i="12"/>
  <c r="N101" i="12"/>
  <c r="M101" i="12"/>
  <c r="L101" i="12"/>
  <c r="K101" i="12"/>
  <c r="J101" i="12"/>
  <c r="I101" i="12"/>
  <c r="H101" i="12"/>
  <c r="T101" i="12" s="1"/>
  <c r="T100" i="12"/>
  <c r="T99" i="12"/>
  <c r="T98" i="12"/>
  <c r="T97" i="12"/>
  <c r="T96" i="12"/>
  <c r="T95" i="12"/>
  <c r="U94" i="12"/>
  <c r="S94" i="12"/>
  <c r="R94" i="12"/>
  <c r="Q94" i="12"/>
  <c r="P94" i="12"/>
  <c r="O94" i="12"/>
  <c r="N94" i="12"/>
  <c r="M94" i="12"/>
  <c r="L94" i="12"/>
  <c r="K94" i="12"/>
  <c r="J94" i="12"/>
  <c r="I94" i="12"/>
  <c r="H94" i="12"/>
  <c r="T94" i="12" s="1"/>
  <c r="T90" i="12"/>
  <c r="J204" i="12" s="1"/>
  <c r="T89" i="12"/>
  <c r="J203" i="12" s="1"/>
  <c r="T88" i="12"/>
  <c r="J202" i="12" s="1"/>
  <c r="T87" i="12"/>
  <c r="J201" i="12" s="1"/>
  <c r="T86" i="12"/>
  <c r="T85" i="12"/>
  <c r="T84" i="12"/>
  <c r="T83" i="12"/>
  <c r="J199" i="12" s="1"/>
  <c r="T82" i="12"/>
  <c r="U81" i="12"/>
  <c r="U82" i="12" s="1"/>
  <c r="V82" i="12" s="1"/>
  <c r="T81" i="12"/>
  <c r="T78" i="12"/>
  <c r="V78" i="12" s="1"/>
  <c r="T77" i="12"/>
  <c r="T76" i="12"/>
  <c r="T75" i="12"/>
  <c r="T74" i="12"/>
  <c r="T73" i="12"/>
  <c r="T72" i="12"/>
  <c r="U72" i="12" s="1"/>
  <c r="V72" i="12" s="1"/>
  <c r="T71" i="12"/>
  <c r="U70" i="12"/>
  <c r="V70" i="12" s="1"/>
  <c r="T70" i="12"/>
  <c r="T69" i="12"/>
  <c r="T68" i="12"/>
  <c r="U67" i="12"/>
  <c r="V67" i="12" s="1"/>
  <c r="T67" i="12"/>
  <c r="T66" i="12"/>
  <c r="J198" i="12" s="1"/>
  <c r="T65" i="12"/>
  <c r="Q64" i="12"/>
  <c r="P64" i="12"/>
  <c r="M64" i="12"/>
  <c r="L64" i="12"/>
  <c r="I64" i="12"/>
  <c r="H64" i="12"/>
  <c r="T63" i="12"/>
  <c r="S62" i="12"/>
  <c r="S64" i="12" s="1"/>
  <c r="R62" i="12"/>
  <c r="R64" i="12" s="1"/>
  <c r="Q62" i="12"/>
  <c r="P62" i="12"/>
  <c r="O62" i="12"/>
  <c r="O64" i="12" s="1"/>
  <c r="N62" i="12"/>
  <c r="N64" i="12" s="1"/>
  <c r="M62" i="12"/>
  <c r="L62" i="12"/>
  <c r="K62" i="12"/>
  <c r="K64" i="12" s="1"/>
  <c r="J62" i="12"/>
  <c r="J64" i="12" s="1"/>
  <c r="I62" i="12"/>
  <c r="H62" i="12"/>
  <c r="T61" i="12"/>
  <c r="T60" i="12"/>
  <c r="V61" i="12" s="1"/>
  <c r="T59" i="12"/>
  <c r="J195" i="12" s="1"/>
  <c r="S58" i="12"/>
  <c r="R58" i="12"/>
  <c r="Q58" i="12"/>
  <c r="P58" i="12"/>
  <c r="O58" i="12"/>
  <c r="N58" i="12"/>
  <c r="M58" i="12"/>
  <c r="L58" i="12"/>
  <c r="K58" i="12"/>
  <c r="J58" i="12"/>
  <c r="I58" i="12"/>
  <c r="H58" i="12"/>
  <c r="T57" i="12"/>
  <c r="U59" i="12" s="1"/>
  <c r="T56" i="12"/>
  <c r="J196" i="12" s="1"/>
  <c r="V55" i="12"/>
  <c r="T55" i="12"/>
  <c r="T54" i="12"/>
  <c r="J193" i="12" s="1"/>
  <c r="T53" i="12"/>
  <c r="T52" i="12"/>
  <c r="T51" i="12"/>
  <c r="J194" i="12" s="1"/>
  <c r="V50" i="12"/>
  <c r="L192" i="12" s="1"/>
  <c r="N29" i="22" s="1"/>
  <c r="AI29" i="22" s="1"/>
  <c r="T50" i="12"/>
  <c r="V49" i="12"/>
  <c r="L191" i="12" s="1"/>
  <c r="N28" i="22" s="1"/>
  <c r="AI28" i="22" s="1"/>
  <c r="U49" i="12"/>
  <c r="K191" i="12" s="1"/>
  <c r="T49" i="12"/>
  <c r="J191" i="12" s="1"/>
  <c r="V48" i="12"/>
  <c r="L190" i="12" s="1"/>
  <c r="N27" i="22" s="1"/>
  <c r="AI27" i="22" s="1"/>
  <c r="T48" i="12"/>
  <c r="U44" i="12"/>
  <c r="T44" i="12"/>
  <c r="J188" i="12" s="1"/>
  <c r="U43" i="12"/>
  <c r="T43" i="12"/>
  <c r="J187" i="12" s="1"/>
  <c r="U42" i="12"/>
  <c r="T42" i="12"/>
  <c r="J186" i="12" s="1"/>
  <c r="U41" i="12"/>
  <c r="T41" i="12"/>
  <c r="J185" i="12" s="1"/>
  <c r="T40" i="12"/>
  <c r="X33" i="12"/>
  <c r="X32" i="12"/>
  <c r="X30" i="12"/>
  <c r="X28" i="12"/>
  <c r="X27" i="12"/>
  <c r="X31" i="12" s="1"/>
  <c r="X25" i="12"/>
  <c r="U90" i="12" s="1"/>
  <c r="X24" i="12"/>
  <c r="X26" i="12" s="1"/>
  <c r="X23" i="12"/>
  <c r="U88" i="12" s="1"/>
  <c r="X22" i="12"/>
  <c r="I21" i="12"/>
  <c r="X19" i="12"/>
  <c r="V6" i="12"/>
  <c r="B5" i="12"/>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 i="12"/>
  <c r="B2" i="12" s="1"/>
  <c r="B3" i="12" s="1"/>
  <c r="B4" i="12" s="1"/>
  <c r="K215" i="11"/>
  <c r="K214" i="11"/>
  <c r="J214" i="11"/>
  <c r="J213" i="11"/>
  <c r="L211" i="11"/>
  <c r="M48" i="22" s="1"/>
  <c r="AH48" i="22" s="1"/>
  <c r="K211" i="11"/>
  <c r="K210" i="11"/>
  <c r="J210" i="11"/>
  <c r="J209" i="11"/>
  <c r="K206" i="11"/>
  <c r="J206" i="11"/>
  <c r="J202" i="11"/>
  <c r="J201" i="11"/>
  <c r="J194" i="11"/>
  <c r="J193" i="11"/>
  <c r="J190" i="11"/>
  <c r="J189" i="11"/>
  <c r="K186" i="11"/>
  <c r="J185" i="11"/>
  <c r="L180" i="11"/>
  <c r="M17" i="22" s="1"/>
  <c r="L179" i="11"/>
  <c r="M16" i="22" s="1"/>
  <c r="T174" i="11"/>
  <c r="U173" i="11"/>
  <c r="V173" i="11" s="1"/>
  <c r="T173" i="11"/>
  <c r="T169" i="11"/>
  <c r="V169" i="11" s="1"/>
  <c r="V168" i="11"/>
  <c r="U168" i="11"/>
  <c r="T168" i="11"/>
  <c r="V167" i="11"/>
  <c r="U167" i="11"/>
  <c r="T167" i="11"/>
  <c r="T166" i="11"/>
  <c r="V165" i="11"/>
  <c r="U165" i="11"/>
  <c r="T165" i="11"/>
  <c r="V164" i="11"/>
  <c r="U164" i="11"/>
  <c r="T164" i="11"/>
  <c r="V163" i="11"/>
  <c r="L189" i="11" s="1"/>
  <c r="M26" i="22" s="1"/>
  <c r="AH26" i="22" s="1"/>
  <c r="U163" i="11"/>
  <c r="U166" i="11" s="1"/>
  <c r="V166" i="11" s="1"/>
  <c r="T163" i="11"/>
  <c r="V159" i="11"/>
  <c r="L213" i="11" s="1"/>
  <c r="M50" i="22" s="1"/>
  <c r="AH50" i="22" s="1"/>
  <c r="U159" i="11"/>
  <c r="K213" i="11" s="1"/>
  <c r="T159" i="11"/>
  <c r="U155" i="11"/>
  <c r="V155" i="11" s="1"/>
  <c r="T155" i="11"/>
  <c r="U154" i="11"/>
  <c r="T154" i="11"/>
  <c r="J212" i="11" s="1"/>
  <c r="U150" i="11"/>
  <c r="T150" i="11"/>
  <c r="V146" i="11"/>
  <c r="U146" i="11"/>
  <c r="T146" i="11"/>
  <c r="J211" i="11" s="1"/>
  <c r="V142" i="11"/>
  <c r="L210" i="11" s="1"/>
  <c r="M47" i="22" s="1"/>
  <c r="AH47" i="22" s="1"/>
  <c r="U142" i="11"/>
  <c r="T142" i="11"/>
  <c r="U138" i="11"/>
  <c r="T138" i="11"/>
  <c r="U134" i="11"/>
  <c r="V134" i="11" s="1"/>
  <c r="T134" i="11"/>
  <c r="T133" i="11"/>
  <c r="T129" i="11"/>
  <c r="T128" i="11"/>
  <c r="T127" i="11"/>
  <c r="T126" i="11"/>
  <c r="T125" i="11"/>
  <c r="V129" i="11" s="1"/>
  <c r="T121" i="11"/>
  <c r="T120" i="11"/>
  <c r="T119" i="11"/>
  <c r="S118" i="11"/>
  <c r="R118" i="11"/>
  <c r="Q118" i="11"/>
  <c r="P118" i="11"/>
  <c r="O118" i="11"/>
  <c r="N118" i="11"/>
  <c r="M118" i="11"/>
  <c r="L118" i="11"/>
  <c r="K118" i="11"/>
  <c r="J118" i="11"/>
  <c r="I118" i="11"/>
  <c r="H118" i="11"/>
  <c r="T117" i="11"/>
  <c r="T116" i="11"/>
  <c r="T115" i="11"/>
  <c r="S114" i="11"/>
  <c r="R114" i="11"/>
  <c r="Q114" i="11"/>
  <c r="P114" i="11"/>
  <c r="O114" i="11"/>
  <c r="N114" i="11"/>
  <c r="M114" i="11"/>
  <c r="L114" i="11"/>
  <c r="K114" i="11"/>
  <c r="J114" i="11"/>
  <c r="I114" i="11"/>
  <c r="H114" i="11"/>
  <c r="T114" i="11" s="1"/>
  <c r="T113" i="11"/>
  <c r="U120" i="11" s="1"/>
  <c r="V120" i="11" s="1"/>
  <c r="T112" i="11"/>
  <c r="U119" i="11" s="1"/>
  <c r="V119" i="11" s="1"/>
  <c r="S111" i="11"/>
  <c r="R111" i="11"/>
  <c r="Q111" i="11"/>
  <c r="P111" i="11"/>
  <c r="O111" i="11"/>
  <c r="N111" i="11"/>
  <c r="M111" i="11"/>
  <c r="L111" i="11"/>
  <c r="K111" i="11"/>
  <c r="J111" i="11"/>
  <c r="I111" i="11"/>
  <c r="H111" i="11"/>
  <c r="V107" i="11"/>
  <c r="L206" i="11" s="1"/>
  <c r="M43" i="22" s="1"/>
  <c r="AH43" i="22" s="1"/>
  <c r="U107" i="11"/>
  <c r="T107" i="11"/>
  <c r="U103" i="11"/>
  <c r="V103" i="11" s="1"/>
  <c r="T103" i="11"/>
  <c r="U102" i="11"/>
  <c r="V102" i="11" s="1"/>
  <c r="T102" i="11"/>
  <c r="S101" i="11"/>
  <c r="R101" i="11"/>
  <c r="Q101" i="11"/>
  <c r="P101" i="11"/>
  <c r="O101" i="11"/>
  <c r="N101" i="11"/>
  <c r="M101" i="11"/>
  <c r="L101" i="11"/>
  <c r="K101" i="11"/>
  <c r="J101" i="11"/>
  <c r="I101" i="11"/>
  <c r="H101" i="11"/>
  <c r="T101" i="11" s="1"/>
  <c r="T100" i="11"/>
  <c r="T99" i="11"/>
  <c r="T98" i="11"/>
  <c r="T97" i="11"/>
  <c r="T96" i="11"/>
  <c r="T95" i="11"/>
  <c r="U94" i="11"/>
  <c r="K205" i="11" s="1"/>
  <c r="S94" i="11"/>
  <c r="R94" i="11"/>
  <c r="Q94" i="11"/>
  <c r="P94" i="11"/>
  <c r="O94" i="11"/>
  <c r="N94" i="11"/>
  <c r="M94" i="11"/>
  <c r="L94" i="11"/>
  <c r="K94" i="11"/>
  <c r="J94" i="11"/>
  <c r="I94" i="11"/>
  <c r="H94" i="11"/>
  <c r="T94" i="11" s="1"/>
  <c r="T90" i="11"/>
  <c r="J204" i="11" s="1"/>
  <c r="T89" i="11"/>
  <c r="J203" i="11" s="1"/>
  <c r="T88" i="11"/>
  <c r="T87" i="11"/>
  <c r="T86" i="11"/>
  <c r="T85" i="11"/>
  <c r="T84" i="11"/>
  <c r="J200" i="11" s="1"/>
  <c r="T83" i="11"/>
  <c r="J199" i="11" s="1"/>
  <c r="T82" i="11"/>
  <c r="U81" i="11"/>
  <c r="U82" i="11" s="1"/>
  <c r="V82" i="11" s="1"/>
  <c r="T81" i="11"/>
  <c r="T78" i="11"/>
  <c r="V78" i="11" s="1"/>
  <c r="T77" i="11"/>
  <c r="T76" i="11"/>
  <c r="T75" i="11"/>
  <c r="T74" i="11"/>
  <c r="T73" i="11"/>
  <c r="T72" i="11"/>
  <c r="U72" i="11" s="1"/>
  <c r="V72" i="11" s="1"/>
  <c r="T71" i="11"/>
  <c r="U70" i="11"/>
  <c r="V70" i="11" s="1"/>
  <c r="T70" i="11"/>
  <c r="T69" i="11"/>
  <c r="T68" i="11"/>
  <c r="U67" i="11"/>
  <c r="V67" i="11" s="1"/>
  <c r="T67" i="11"/>
  <c r="T66" i="11"/>
  <c r="J198" i="11" s="1"/>
  <c r="T65" i="11"/>
  <c r="Q64" i="11"/>
  <c r="P64" i="11"/>
  <c r="M64" i="11"/>
  <c r="L64" i="11"/>
  <c r="I64" i="11"/>
  <c r="H64" i="11"/>
  <c r="T63" i="11"/>
  <c r="S62" i="11"/>
  <c r="S64" i="11" s="1"/>
  <c r="R62" i="11"/>
  <c r="R64" i="11" s="1"/>
  <c r="Q62" i="11"/>
  <c r="P62" i="11"/>
  <c r="O62" i="11"/>
  <c r="O64" i="11" s="1"/>
  <c r="N62" i="11"/>
  <c r="N64" i="11" s="1"/>
  <c r="M62" i="11"/>
  <c r="L62" i="11"/>
  <c r="K62" i="11"/>
  <c r="K64" i="11" s="1"/>
  <c r="J62" i="11"/>
  <c r="J64" i="11" s="1"/>
  <c r="I62" i="11"/>
  <c r="H62" i="11"/>
  <c r="T61" i="11"/>
  <c r="T60" i="11"/>
  <c r="V61" i="11" s="1"/>
  <c r="T59" i="11"/>
  <c r="J195" i="11" s="1"/>
  <c r="S58" i="11"/>
  <c r="R58" i="11"/>
  <c r="Q58" i="11"/>
  <c r="P58" i="11"/>
  <c r="O58" i="11"/>
  <c r="N58" i="11"/>
  <c r="M58" i="11"/>
  <c r="L58" i="11"/>
  <c r="K58" i="11"/>
  <c r="J58" i="11"/>
  <c r="I58" i="11"/>
  <c r="H58" i="11"/>
  <c r="T57" i="11"/>
  <c r="U59" i="11" s="1"/>
  <c r="T56" i="11"/>
  <c r="U77" i="11" s="1"/>
  <c r="V77" i="11" s="1"/>
  <c r="V55" i="11"/>
  <c r="T55" i="11"/>
  <c r="T54" i="11"/>
  <c r="T53" i="11"/>
  <c r="T52" i="11"/>
  <c r="T51" i="11"/>
  <c r="V50" i="11"/>
  <c r="L192" i="11" s="1"/>
  <c r="M29" i="22" s="1"/>
  <c r="AH29" i="22" s="1"/>
  <c r="T50" i="11"/>
  <c r="J192" i="11" s="1"/>
  <c r="V49" i="11"/>
  <c r="L191" i="11" s="1"/>
  <c r="M28" i="22" s="1"/>
  <c r="AH28" i="22" s="1"/>
  <c r="U49" i="11"/>
  <c r="K191" i="11" s="1"/>
  <c r="T49" i="11"/>
  <c r="J191" i="11" s="1"/>
  <c r="V48" i="11"/>
  <c r="L190" i="11" s="1"/>
  <c r="M27" i="22" s="1"/>
  <c r="AH27" i="22" s="1"/>
  <c r="T48" i="11"/>
  <c r="K216" i="11" s="1"/>
  <c r="U44" i="11"/>
  <c r="T44" i="11"/>
  <c r="J188" i="11" s="1"/>
  <c r="U43" i="11"/>
  <c r="T43" i="11"/>
  <c r="J187" i="11" s="1"/>
  <c r="U42" i="11"/>
  <c r="V42" i="11" s="1"/>
  <c r="L186" i="11" s="1"/>
  <c r="M23" i="22" s="1"/>
  <c r="AH23" i="22" s="1"/>
  <c r="T42" i="11"/>
  <c r="J186" i="11" s="1"/>
  <c r="U41" i="11"/>
  <c r="T41" i="11"/>
  <c r="T40" i="11"/>
  <c r="J184" i="11" s="1"/>
  <c r="X33" i="11"/>
  <c r="X32" i="11"/>
  <c r="X30" i="11"/>
  <c r="X28" i="11"/>
  <c r="U114" i="11" s="1"/>
  <c r="X27" i="11"/>
  <c r="X31" i="11" s="1"/>
  <c r="X25" i="11"/>
  <c r="U90" i="11" s="1"/>
  <c r="X24" i="11"/>
  <c r="X26" i="11" s="1"/>
  <c r="X23" i="11"/>
  <c r="U88" i="11" s="1"/>
  <c r="V88" i="11" s="1"/>
  <c r="L202" i="11" s="1"/>
  <c r="M39" i="22" s="1"/>
  <c r="AH39" i="22" s="1"/>
  <c r="X22" i="11"/>
  <c r="I21" i="11"/>
  <c r="X19" i="11"/>
  <c r="B16" i="1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V6" i="11"/>
  <c r="B5" i="11"/>
  <c r="B6" i="11" s="1"/>
  <c r="B7" i="11" s="1"/>
  <c r="B8" i="11" s="1"/>
  <c r="B9" i="11" s="1"/>
  <c r="B10" i="11" s="1"/>
  <c r="B11" i="11" s="1"/>
  <c r="B12" i="11" s="1"/>
  <c r="B13" i="11" s="1"/>
  <c r="B14" i="11" s="1"/>
  <c r="B15" i="11" s="1"/>
  <c r="B1" i="11"/>
  <c r="B2" i="11" s="1"/>
  <c r="B3" i="11" s="1"/>
  <c r="B4" i="11" s="1"/>
  <c r="K215" i="10"/>
  <c r="K214" i="10"/>
  <c r="J214" i="10"/>
  <c r="J213" i="10"/>
  <c r="L211" i="10"/>
  <c r="L48" i="22" s="1"/>
  <c r="AG48" i="22" s="1"/>
  <c r="K211" i="10"/>
  <c r="K210" i="10"/>
  <c r="J210" i="10"/>
  <c r="J209" i="10"/>
  <c r="K206" i="10"/>
  <c r="J206" i="10"/>
  <c r="L203" i="10"/>
  <c r="L40" i="22" s="1"/>
  <c r="AG40" i="22" s="1"/>
  <c r="J202" i="10"/>
  <c r="J201" i="10"/>
  <c r="J198" i="10"/>
  <c r="J194" i="10"/>
  <c r="J193" i="10"/>
  <c r="L191" i="10"/>
  <c r="L28" i="22" s="1"/>
  <c r="AG28" i="22" s="1"/>
  <c r="J190" i="10"/>
  <c r="J189" i="10"/>
  <c r="J186" i="10"/>
  <c r="J185" i="10"/>
  <c r="L182" i="10"/>
  <c r="L19" i="22" s="1"/>
  <c r="L180" i="10"/>
  <c r="L17" i="22" s="1"/>
  <c r="L179" i="10"/>
  <c r="L16" i="22" s="1"/>
  <c r="T174" i="10"/>
  <c r="U173" i="10"/>
  <c r="T173" i="10"/>
  <c r="T169" i="10"/>
  <c r="V168" i="10"/>
  <c r="U168" i="10"/>
  <c r="T168" i="10"/>
  <c r="V167" i="10"/>
  <c r="U167" i="10"/>
  <c r="T167" i="10"/>
  <c r="T166" i="10"/>
  <c r="V165" i="10"/>
  <c r="U165" i="10"/>
  <c r="T165" i="10"/>
  <c r="V164" i="10"/>
  <c r="U164" i="10"/>
  <c r="T164" i="10"/>
  <c r="V163" i="10"/>
  <c r="L189" i="10" s="1"/>
  <c r="L26" i="22" s="1"/>
  <c r="AG26" i="22" s="1"/>
  <c r="U163" i="10"/>
  <c r="K189" i="10" s="1"/>
  <c r="T163" i="10"/>
  <c r="V159" i="10"/>
  <c r="L213" i="10" s="1"/>
  <c r="L50" i="22" s="1"/>
  <c r="AG50" i="22" s="1"/>
  <c r="U159" i="10"/>
  <c r="K213" i="10" s="1"/>
  <c r="T159" i="10"/>
  <c r="U155" i="10"/>
  <c r="T155" i="10"/>
  <c r="U154" i="10"/>
  <c r="T154" i="10"/>
  <c r="J212" i="10" s="1"/>
  <c r="U150" i="10"/>
  <c r="T150" i="10"/>
  <c r="V146" i="10"/>
  <c r="U146" i="10"/>
  <c r="T146" i="10"/>
  <c r="V142" i="10"/>
  <c r="L210" i="10" s="1"/>
  <c r="L47" i="22" s="1"/>
  <c r="AG47" i="22" s="1"/>
  <c r="U142" i="10"/>
  <c r="T142" i="10"/>
  <c r="U138" i="10"/>
  <c r="T138" i="10"/>
  <c r="U134" i="10"/>
  <c r="T134" i="10"/>
  <c r="T133" i="10"/>
  <c r="T129" i="10"/>
  <c r="T128" i="10"/>
  <c r="T127" i="10"/>
  <c r="T126" i="10"/>
  <c r="T125" i="10"/>
  <c r="T121" i="10"/>
  <c r="T120" i="10"/>
  <c r="T119" i="10"/>
  <c r="S118" i="10"/>
  <c r="R118" i="10"/>
  <c r="Q118" i="10"/>
  <c r="P118" i="10"/>
  <c r="O118" i="10"/>
  <c r="N118" i="10"/>
  <c r="M118" i="10"/>
  <c r="L118" i="10"/>
  <c r="K118" i="10"/>
  <c r="J118" i="10"/>
  <c r="I118" i="10"/>
  <c r="H118" i="10"/>
  <c r="T117" i="10"/>
  <c r="T116" i="10"/>
  <c r="T115" i="10"/>
  <c r="S114" i="10"/>
  <c r="R114" i="10"/>
  <c r="Q114" i="10"/>
  <c r="P114" i="10"/>
  <c r="O114" i="10"/>
  <c r="N114" i="10"/>
  <c r="M114" i="10"/>
  <c r="L114" i="10"/>
  <c r="K114" i="10"/>
  <c r="J114" i="10"/>
  <c r="I114" i="10"/>
  <c r="H114" i="10"/>
  <c r="T113" i="10"/>
  <c r="T112" i="10"/>
  <c r="S111" i="10"/>
  <c r="R111" i="10"/>
  <c r="Q111" i="10"/>
  <c r="P111" i="10"/>
  <c r="O111" i="10"/>
  <c r="N111" i="10"/>
  <c r="M111" i="10"/>
  <c r="L111" i="10"/>
  <c r="K111" i="10"/>
  <c r="J111" i="10"/>
  <c r="I111" i="10"/>
  <c r="H111" i="10"/>
  <c r="V107" i="10"/>
  <c r="L206" i="10" s="1"/>
  <c r="L43" i="22" s="1"/>
  <c r="AG43" i="22" s="1"/>
  <c r="U107" i="10"/>
  <c r="T107" i="10"/>
  <c r="U103" i="10"/>
  <c r="T103" i="10"/>
  <c r="U102" i="10"/>
  <c r="T102" i="10"/>
  <c r="S101" i="10"/>
  <c r="R101" i="10"/>
  <c r="Q101" i="10"/>
  <c r="P101" i="10"/>
  <c r="O101" i="10"/>
  <c r="N101" i="10"/>
  <c r="M101" i="10"/>
  <c r="L101" i="10"/>
  <c r="K101" i="10"/>
  <c r="J101" i="10"/>
  <c r="I101" i="10"/>
  <c r="H101" i="10"/>
  <c r="T100" i="10"/>
  <c r="T99" i="10"/>
  <c r="T98" i="10"/>
  <c r="T97" i="10"/>
  <c r="T96" i="10"/>
  <c r="T95" i="10"/>
  <c r="U94" i="10"/>
  <c r="S94" i="10"/>
  <c r="R94" i="10"/>
  <c r="Q94" i="10"/>
  <c r="P94" i="10"/>
  <c r="O94" i="10"/>
  <c r="N94" i="10"/>
  <c r="M94" i="10"/>
  <c r="L94" i="10"/>
  <c r="K94" i="10"/>
  <c r="J94" i="10"/>
  <c r="I94" i="10"/>
  <c r="H94" i="10"/>
  <c r="T90" i="10"/>
  <c r="T89" i="10"/>
  <c r="T88" i="10"/>
  <c r="T87" i="10"/>
  <c r="T86" i="10"/>
  <c r="T85" i="10"/>
  <c r="T84" i="10"/>
  <c r="T83" i="10"/>
  <c r="T82" i="10"/>
  <c r="U81" i="10"/>
  <c r="T81" i="10"/>
  <c r="T78" i="10"/>
  <c r="T77" i="10"/>
  <c r="T76" i="10"/>
  <c r="T75" i="10"/>
  <c r="T74" i="10"/>
  <c r="T73" i="10"/>
  <c r="T72" i="10"/>
  <c r="T71" i="10"/>
  <c r="U70" i="10"/>
  <c r="T70" i="10"/>
  <c r="T69" i="10"/>
  <c r="T68" i="10"/>
  <c r="T67" i="10"/>
  <c r="T66" i="10"/>
  <c r="T65" i="10"/>
  <c r="R64" i="10"/>
  <c r="Q64" i="10"/>
  <c r="N64" i="10"/>
  <c r="M64" i="10"/>
  <c r="J64" i="10"/>
  <c r="I64" i="10"/>
  <c r="T63" i="10"/>
  <c r="S62" i="10"/>
  <c r="R62" i="10"/>
  <c r="Q62" i="10"/>
  <c r="P62" i="10"/>
  <c r="O62" i="10"/>
  <c r="N62" i="10"/>
  <c r="M62" i="10"/>
  <c r="L62" i="10"/>
  <c r="K62" i="10"/>
  <c r="J62" i="10"/>
  <c r="I62" i="10"/>
  <c r="H62" i="10"/>
  <c r="T61" i="10"/>
  <c r="T60" i="10"/>
  <c r="T59" i="10"/>
  <c r="S58" i="10"/>
  <c r="R58" i="10"/>
  <c r="Q58" i="10"/>
  <c r="P58" i="10"/>
  <c r="O58" i="10"/>
  <c r="N58" i="10"/>
  <c r="M58" i="10"/>
  <c r="L58" i="10"/>
  <c r="K58" i="10"/>
  <c r="J58" i="10"/>
  <c r="I58" i="10"/>
  <c r="H58" i="10"/>
  <c r="T57" i="10"/>
  <c r="T56" i="10"/>
  <c r="T55" i="10"/>
  <c r="T54" i="10"/>
  <c r="T53" i="10"/>
  <c r="T52" i="10"/>
  <c r="T51" i="10"/>
  <c r="V50" i="10"/>
  <c r="L192" i="10" s="1"/>
  <c r="L29" i="22" s="1"/>
  <c r="AG29" i="22" s="1"/>
  <c r="T50" i="10"/>
  <c r="V49" i="10"/>
  <c r="T49" i="10"/>
  <c r="T48" i="10"/>
  <c r="V44" i="10"/>
  <c r="L188" i="10" s="1"/>
  <c r="L25" i="22" s="1"/>
  <c r="AG25" i="22" s="1"/>
  <c r="U44" i="10"/>
  <c r="T44" i="10"/>
  <c r="J188" i="10" s="1"/>
  <c r="V43" i="10"/>
  <c r="L187" i="10" s="1"/>
  <c r="L24" i="22" s="1"/>
  <c r="AG24" i="22" s="1"/>
  <c r="U43" i="10"/>
  <c r="T43" i="10"/>
  <c r="U42" i="10"/>
  <c r="T42" i="10"/>
  <c r="U41" i="10"/>
  <c r="T41" i="10"/>
  <c r="T40" i="10"/>
  <c r="J184" i="10" s="1"/>
  <c r="X33" i="10"/>
  <c r="U67" i="10" s="1"/>
  <c r="X29" i="10"/>
  <c r="X27" i="10"/>
  <c r="X25" i="10"/>
  <c r="U90" i="10" s="1"/>
  <c r="X24" i="10"/>
  <c r="U89" i="10" s="1"/>
  <c r="V89" i="10" s="1"/>
  <c r="X23" i="10"/>
  <c r="U88" i="10" s="1"/>
  <c r="X22" i="10"/>
  <c r="I21" i="10"/>
  <c r="X19" i="10"/>
  <c r="B13" i="10"/>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V6" i="10"/>
  <c r="B1" i="10"/>
  <c r="B2" i="10" s="1"/>
  <c r="B3" i="10" s="1"/>
  <c r="B4" i="10" s="1"/>
  <c r="B5" i="10" s="1"/>
  <c r="B6" i="10" s="1"/>
  <c r="B7" i="10" s="1"/>
  <c r="B8" i="10" s="1"/>
  <c r="B9" i="10" s="1"/>
  <c r="B10" i="10" s="1"/>
  <c r="B11" i="10" s="1"/>
  <c r="B12" i="10" s="1"/>
  <c r="K215" i="9"/>
  <c r="K214" i="9"/>
  <c r="K213" i="9"/>
  <c r="J213" i="9"/>
  <c r="J212" i="9"/>
  <c r="K210" i="9"/>
  <c r="K209" i="9"/>
  <c r="J209" i="9"/>
  <c r="L206" i="9"/>
  <c r="K43" i="22" s="1"/>
  <c r="AF43" i="22" s="1"/>
  <c r="K206" i="9"/>
  <c r="J204" i="9"/>
  <c r="J196" i="9"/>
  <c r="K189" i="9"/>
  <c r="K185" i="9"/>
  <c r="L180" i="9"/>
  <c r="K17" i="22" s="1"/>
  <c r="L179" i="9"/>
  <c r="K16" i="22" s="1"/>
  <c r="T174" i="9"/>
  <c r="T173" i="9"/>
  <c r="T169" i="9"/>
  <c r="V169" i="9" s="1"/>
  <c r="U168" i="9"/>
  <c r="V168" i="9" s="1"/>
  <c r="T168" i="9"/>
  <c r="U167" i="9"/>
  <c r="V167" i="9" s="1"/>
  <c r="T167" i="9"/>
  <c r="T166" i="9"/>
  <c r="U165" i="9"/>
  <c r="V165" i="9" s="1"/>
  <c r="T165" i="9"/>
  <c r="U164" i="9"/>
  <c r="V164" i="9" s="1"/>
  <c r="T164" i="9"/>
  <c r="U163" i="9"/>
  <c r="T163" i="9"/>
  <c r="U107" i="9" s="1"/>
  <c r="V159" i="9"/>
  <c r="L213" i="9" s="1"/>
  <c r="K50" i="22" s="1"/>
  <c r="AF50" i="22" s="1"/>
  <c r="U159" i="9"/>
  <c r="T159" i="9"/>
  <c r="U155" i="9"/>
  <c r="V155" i="9" s="1"/>
  <c r="T155" i="9"/>
  <c r="V154" i="9"/>
  <c r="L212" i="9" s="1"/>
  <c r="K49" i="22" s="1"/>
  <c r="AF49" i="22" s="1"/>
  <c r="U154" i="9"/>
  <c r="K212" i="9" s="1"/>
  <c r="T154" i="9"/>
  <c r="U150" i="9"/>
  <c r="T150" i="9"/>
  <c r="U146" i="9"/>
  <c r="K211" i="9" s="1"/>
  <c r="T146" i="9"/>
  <c r="J211" i="9" s="1"/>
  <c r="V142" i="9"/>
  <c r="L210" i="9" s="1"/>
  <c r="K47" i="22" s="1"/>
  <c r="AF47" i="22" s="1"/>
  <c r="U142" i="9"/>
  <c r="T142" i="9"/>
  <c r="J210" i="9" s="1"/>
  <c r="V138" i="9"/>
  <c r="L209" i="9" s="1"/>
  <c r="K46" i="22" s="1"/>
  <c r="AF46" i="22" s="1"/>
  <c r="U138" i="9"/>
  <c r="T138" i="9"/>
  <c r="U134" i="9"/>
  <c r="V134" i="9" s="1"/>
  <c r="T134" i="9"/>
  <c r="T133" i="9"/>
  <c r="T129" i="9"/>
  <c r="T128" i="9"/>
  <c r="T127" i="9"/>
  <c r="T126" i="9"/>
  <c r="J214" i="9" s="1"/>
  <c r="T125" i="9"/>
  <c r="V129" i="9" s="1"/>
  <c r="T121" i="9"/>
  <c r="T120" i="9"/>
  <c r="T119" i="9"/>
  <c r="S118" i="9"/>
  <c r="R118" i="9"/>
  <c r="Q118" i="9"/>
  <c r="P118" i="9"/>
  <c r="O118" i="9"/>
  <c r="N118" i="9"/>
  <c r="M118" i="9"/>
  <c r="L118" i="9"/>
  <c r="K118" i="9"/>
  <c r="J118" i="9"/>
  <c r="I118" i="9"/>
  <c r="H118" i="9"/>
  <c r="T118" i="9" s="1"/>
  <c r="T117" i="9"/>
  <c r="T116" i="9"/>
  <c r="T115" i="9"/>
  <c r="S114" i="9"/>
  <c r="R114" i="9"/>
  <c r="Q114" i="9"/>
  <c r="P114" i="9"/>
  <c r="O114" i="9"/>
  <c r="N114" i="9"/>
  <c r="M114" i="9"/>
  <c r="L114" i="9"/>
  <c r="K114" i="9"/>
  <c r="J114" i="9"/>
  <c r="I114" i="9"/>
  <c r="H114" i="9"/>
  <c r="T114" i="9" s="1"/>
  <c r="T113" i="9"/>
  <c r="U120" i="9" s="1"/>
  <c r="V120" i="9" s="1"/>
  <c r="T112" i="9"/>
  <c r="U119" i="9" s="1"/>
  <c r="V119" i="9" s="1"/>
  <c r="S111" i="9"/>
  <c r="R111" i="9"/>
  <c r="Q111" i="9"/>
  <c r="P111" i="9"/>
  <c r="O111" i="9"/>
  <c r="N111" i="9"/>
  <c r="M111" i="9"/>
  <c r="L111" i="9"/>
  <c r="K111" i="9"/>
  <c r="J111" i="9"/>
  <c r="I111" i="9"/>
  <c r="H111" i="9"/>
  <c r="T111" i="9" s="1"/>
  <c r="V107" i="9"/>
  <c r="T107" i="9"/>
  <c r="J206" i="9" s="1"/>
  <c r="V103" i="9"/>
  <c r="U103" i="9"/>
  <c r="T103" i="9"/>
  <c r="V102" i="9"/>
  <c r="U102" i="9"/>
  <c r="T102" i="9"/>
  <c r="S101" i="9"/>
  <c r="R101" i="9"/>
  <c r="Q101" i="9"/>
  <c r="P101" i="9"/>
  <c r="O101" i="9"/>
  <c r="N101" i="9"/>
  <c r="M101" i="9"/>
  <c r="L101" i="9"/>
  <c r="K101" i="9"/>
  <c r="J101" i="9"/>
  <c r="I101" i="9"/>
  <c r="H101" i="9"/>
  <c r="T101" i="9" s="1"/>
  <c r="T100" i="9"/>
  <c r="T99" i="9"/>
  <c r="T98" i="9"/>
  <c r="T97" i="9"/>
  <c r="T96" i="9"/>
  <c r="T95" i="9"/>
  <c r="U94" i="9"/>
  <c r="K205" i="9" s="1"/>
  <c r="S94" i="9"/>
  <c r="R94" i="9"/>
  <c r="Q94" i="9"/>
  <c r="P94" i="9"/>
  <c r="O94" i="9"/>
  <c r="N94" i="9"/>
  <c r="M94" i="9"/>
  <c r="L94" i="9"/>
  <c r="K94" i="9"/>
  <c r="J94" i="9"/>
  <c r="I94" i="9"/>
  <c r="H94" i="9"/>
  <c r="T94" i="9" s="1"/>
  <c r="T90" i="9"/>
  <c r="T89" i="9"/>
  <c r="J203" i="9" s="1"/>
  <c r="T88" i="9"/>
  <c r="J202" i="9" s="1"/>
  <c r="T87" i="9"/>
  <c r="J201" i="9" s="1"/>
  <c r="T86" i="9"/>
  <c r="T85" i="9"/>
  <c r="T84" i="9"/>
  <c r="J200" i="9" s="1"/>
  <c r="T83" i="9"/>
  <c r="J199" i="9" s="1"/>
  <c r="T82" i="9"/>
  <c r="U81" i="9"/>
  <c r="U82" i="9" s="1"/>
  <c r="T81" i="9"/>
  <c r="T78" i="9"/>
  <c r="V78" i="9" s="1"/>
  <c r="U77" i="9"/>
  <c r="V77" i="9" s="1"/>
  <c r="T77" i="9"/>
  <c r="V76" i="9"/>
  <c r="U76" i="9"/>
  <c r="T76" i="9"/>
  <c r="V75" i="9"/>
  <c r="U75" i="9"/>
  <c r="T75" i="9"/>
  <c r="V74" i="9"/>
  <c r="U74" i="9"/>
  <c r="T74" i="9"/>
  <c r="V73" i="9"/>
  <c r="U73" i="9"/>
  <c r="T73" i="9"/>
  <c r="V72" i="9"/>
  <c r="U72" i="9"/>
  <c r="T72" i="9"/>
  <c r="T71" i="9"/>
  <c r="T70" i="9"/>
  <c r="U70" i="9" s="1"/>
  <c r="V70" i="9" s="1"/>
  <c r="T69" i="9"/>
  <c r="T68" i="9"/>
  <c r="T67" i="9"/>
  <c r="T66" i="9"/>
  <c r="J198" i="9" s="1"/>
  <c r="T65" i="9"/>
  <c r="S64" i="9"/>
  <c r="P64" i="9"/>
  <c r="O64" i="9"/>
  <c r="L64" i="9"/>
  <c r="K64" i="9"/>
  <c r="H64" i="9"/>
  <c r="T64" i="9" s="1"/>
  <c r="J197" i="9" s="1"/>
  <c r="T63" i="9"/>
  <c r="S62" i="9"/>
  <c r="R62" i="9"/>
  <c r="R64" i="9" s="1"/>
  <c r="Q62" i="9"/>
  <c r="Q64" i="9" s="1"/>
  <c r="P62" i="9"/>
  <c r="O62" i="9"/>
  <c r="N62" i="9"/>
  <c r="N64" i="9" s="1"/>
  <c r="M62" i="9"/>
  <c r="M64" i="9" s="1"/>
  <c r="L62" i="9"/>
  <c r="K62" i="9"/>
  <c r="J62" i="9"/>
  <c r="J64" i="9" s="1"/>
  <c r="I62" i="9"/>
  <c r="I64" i="9" s="1"/>
  <c r="H62" i="9"/>
  <c r="T62" i="9" s="1"/>
  <c r="V61" i="9"/>
  <c r="T61" i="9"/>
  <c r="T60" i="9"/>
  <c r="T59" i="9"/>
  <c r="J195" i="9" s="1"/>
  <c r="S58" i="9"/>
  <c r="R58" i="9"/>
  <c r="Q58" i="9"/>
  <c r="P58" i="9"/>
  <c r="O58" i="9"/>
  <c r="N58" i="9"/>
  <c r="M58" i="9"/>
  <c r="L58" i="9"/>
  <c r="K58" i="9"/>
  <c r="J58" i="9"/>
  <c r="I58" i="9"/>
  <c r="H58" i="9"/>
  <c r="T57" i="9"/>
  <c r="U59" i="9" s="1"/>
  <c r="T56" i="9"/>
  <c r="U133" i="9" s="1"/>
  <c r="V55" i="9"/>
  <c r="T55" i="9"/>
  <c r="T54" i="9"/>
  <c r="J193" i="9" s="1"/>
  <c r="T53" i="9"/>
  <c r="T52" i="9"/>
  <c r="T51" i="9"/>
  <c r="J194" i="9" s="1"/>
  <c r="T50" i="9"/>
  <c r="J192" i="9" s="1"/>
  <c r="U49" i="9"/>
  <c r="K191" i="9" s="1"/>
  <c r="T49" i="9"/>
  <c r="J191" i="9" s="1"/>
  <c r="U48" i="9"/>
  <c r="K190" i="9" s="1"/>
  <c r="T48" i="9"/>
  <c r="U173" i="9" s="1"/>
  <c r="V173" i="9" s="1"/>
  <c r="U44" i="9"/>
  <c r="K188" i="9" s="1"/>
  <c r="T44" i="9"/>
  <c r="J188" i="9" s="1"/>
  <c r="U43" i="9"/>
  <c r="K187" i="9" s="1"/>
  <c r="T43" i="9"/>
  <c r="J187" i="9" s="1"/>
  <c r="U42" i="9"/>
  <c r="T42" i="9"/>
  <c r="J186" i="9" s="1"/>
  <c r="U41" i="9"/>
  <c r="T41" i="9"/>
  <c r="J185" i="9" s="1"/>
  <c r="T40" i="9"/>
  <c r="J184" i="9" s="1"/>
  <c r="X33" i="9"/>
  <c r="U67" i="9" s="1"/>
  <c r="V67" i="9" s="1"/>
  <c r="X32" i="9"/>
  <c r="X30" i="9"/>
  <c r="X28" i="9"/>
  <c r="X27" i="9"/>
  <c r="X31" i="9" s="1"/>
  <c r="X26" i="9"/>
  <c r="X25" i="9"/>
  <c r="U90" i="9" s="1"/>
  <c r="X24" i="9"/>
  <c r="U89" i="9" s="1"/>
  <c r="X23" i="9"/>
  <c r="U88" i="9" s="1"/>
  <c r="K202" i="9" s="1"/>
  <c r="X22" i="9"/>
  <c r="I21" i="9"/>
  <c r="X20" i="9"/>
  <c r="X21" i="9" s="1"/>
  <c r="X19" i="9"/>
  <c r="L182" i="9" s="1"/>
  <c r="K19" i="22" s="1"/>
  <c r="V6" i="9"/>
  <c r="B1" i="9"/>
  <c r="B2" i="9" s="1"/>
  <c r="B3" i="9" s="1"/>
  <c r="B4" i="9" s="1"/>
  <c r="B5" i="9" s="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K215" i="8"/>
  <c r="K214" i="8"/>
  <c r="J214" i="8"/>
  <c r="K212" i="8"/>
  <c r="K211" i="8"/>
  <c r="J211" i="8"/>
  <c r="J210" i="8"/>
  <c r="J206" i="8"/>
  <c r="J202" i="8"/>
  <c r="K195" i="8"/>
  <c r="J194" i="8"/>
  <c r="J190" i="8"/>
  <c r="K187" i="8"/>
  <c r="L180" i="8"/>
  <c r="J17" i="22" s="1"/>
  <c r="L179" i="8"/>
  <c r="J16" i="22" s="1"/>
  <c r="T174" i="8"/>
  <c r="T173" i="8"/>
  <c r="V169" i="8"/>
  <c r="T169" i="8"/>
  <c r="V168" i="8"/>
  <c r="U168" i="8"/>
  <c r="T168" i="8"/>
  <c r="V167" i="8"/>
  <c r="U167" i="8"/>
  <c r="T167" i="8"/>
  <c r="V166" i="8"/>
  <c r="T166" i="8"/>
  <c r="V165" i="8"/>
  <c r="U165" i="8"/>
  <c r="T165" i="8"/>
  <c r="V164" i="8"/>
  <c r="U164" i="8"/>
  <c r="T164" i="8"/>
  <c r="V163" i="8"/>
  <c r="L189" i="8" s="1"/>
  <c r="J26" i="22" s="1"/>
  <c r="AE26" i="22" s="1"/>
  <c r="U163" i="8"/>
  <c r="U166" i="8" s="1"/>
  <c r="T163" i="8"/>
  <c r="J189" i="8" s="1"/>
  <c r="U159" i="8"/>
  <c r="T159" i="8"/>
  <c r="J213" i="8" s="1"/>
  <c r="U155" i="8"/>
  <c r="T155" i="8"/>
  <c r="V155" i="8" s="1"/>
  <c r="U154" i="8"/>
  <c r="T154" i="8"/>
  <c r="V150" i="8"/>
  <c r="U150" i="8"/>
  <c r="T150" i="8"/>
  <c r="V146" i="8"/>
  <c r="L211" i="8" s="1"/>
  <c r="J48" i="22" s="1"/>
  <c r="AE48" i="22" s="1"/>
  <c r="U146" i="8"/>
  <c r="T146" i="8"/>
  <c r="U142" i="8"/>
  <c r="T142" i="8"/>
  <c r="U138" i="8"/>
  <c r="K209" i="8" s="1"/>
  <c r="T138" i="8"/>
  <c r="J209" i="8" s="1"/>
  <c r="V134" i="8"/>
  <c r="U134" i="8"/>
  <c r="T134" i="8"/>
  <c r="T133" i="8"/>
  <c r="T129" i="8"/>
  <c r="T128" i="8"/>
  <c r="V129" i="8" s="1"/>
  <c r="T127" i="8"/>
  <c r="T126" i="8"/>
  <c r="T125" i="8"/>
  <c r="T121" i="8"/>
  <c r="V120" i="8"/>
  <c r="U120" i="8"/>
  <c r="T120" i="8"/>
  <c r="V119" i="8"/>
  <c r="U119" i="8"/>
  <c r="T119" i="8"/>
  <c r="S118" i="8"/>
  <c r="R118" i="8"/>
  <c r="Q118" i="8"/>
  <c r="P118" i="8"/>
  <c r="O118" i="8"/>
  <c r="N118" i="8"/>
  <c r="M118" i="8"/>
  <c r="L118" i="8"/>
  <c r="K118" i="8"/>
  <c r="J118" i="8"/>
  <c r="I118" i="8"/>
  <c r="H118" i="8"/>
  <c r="T117" i="8"/>
  <c r="T116" i="8"/>
  <c r="T115" i="8"/>
  <c r="S114" i="8"/>
  <c r="R114" i="8"/>
  <c r="Q114" i="8"/>
  <c r="P114" i="8"/>
  <c r="O114" i="8"/>
  <c r="N114" i="8"/>
  <c r="M114" i="8"/>
  <c r="L114" i="8"/>
  <c r="K114" i="8"/>
  <c r="J114" i="8"/>
  <c r="I114" i="8"/>
  <c r="H114" i="8"/>
  <c r="T114" i="8" s="1"/>
  <c r="T113" i="8"/>
  <c r="T112" i="8"/>
  <c r="S111" i="8"/>
  <c r="R111" i="8"/>
  <c r="Q111" i="8"/>
  <c r="P111" i="8"/>
  <c r="O111" i="8"/>
  <c r="N111" i="8"/>
  <c r="M111" i="8"/>
  <c r="L111" i="8"/>
  <c r="K111" i="8"/>
  <c r="J111" i="8"/>
  <c r="I111" i="8"/>
  <c r="H111" i="8"/>
  <c r="U107" i="8"/>
  <c r="T107" i="8"/>
  <c r="U103" i="8"/>
  <c r="T103" i="8"/>
  <c r="V103" i="8" s="1"/>
  <c r="U102" i="8"/>
  <c r="T102" i="8"/>
  <c r="V102" i="8" s="1"/>
  <c r="S101" i="8"/>
  <c r="R101" i="8"/>
  <c r="Q101" i="8"/>
  <c r="P101" i="8"/>
  <c r="O101" i="8"/>
  <c r="N101" i="8"/>
  <c r="M101" i="8"/>
  <c r="L101" i="8"/>
  <c r="K101" i="8"/>
  <c r="J101" i="8"/>
  <c r="I101" i="8"/>
  <c r="H101" i="8"/>
  <c r="T101" i="8" s="1"/>
  <c r="T100" i="8"/>
  <c r="T99" i="8"/>
  <c r="T98" i="8"/>
  <c r="T97" i="8"/>
  <c r="T96" i="8"/>
  <c r="T95" i="8"/>
  <c r="U94" i="8"/>
  <c r="K205" i="8" s="1"/>
  <c r="S94" i="8"/>
  <c r="R94" i="8"/>
  <c r="Q94" i="8"/>
  <c r="P94" i="8"/>
  <c r="O94" i="8"/>
  <c r="N94" i="8"/>
  <c r="M94" i="8"/>
  <c r="L94" i="8"/>
  <c r="K94" i="8"/>
  <c r="J94" i="8"/>
  <c r="I94" i="8"/>
  <c r="H94" i="8"/>
  <c r="T94" i="8" s="1"/>
  <c r="T90" i="8"/>
  <c r="J204" i="8" s="1"/>
  <c r="V89" i="8"/>
  <c r="L203" i="8" s="1"/>
  <c r="J40" i="22" s="1"/>
  <c r="AE40" i="22" s="1"/>
  <c r="T89" i="8"/>
  <c r="J203" i="8" s="1"/>
  <c r="V88" i="8"/>
  <c r="L202" i="8" s="1"/>
  <c r="J39" i="22" s="1"/>
  <c r="AE39" i="22" s="1"/>
  <c r="T88" i="8"/>
  <c r="T87" i="8"/>
  <c r="J201" i="8" s="1"/>
  <c r="T86" i="8"/>
  <c r="T85" i="8"/>
  <c r="T84" i="8"/>
  <c r="J200" i="8" s="1"/>
  <c r="T83" i="8"/>
  <c r="J199" i="8" s="1"/>
  <c r="V82" i="8"/>
  <c r="T82" i="8"/>
  <c r="U81" i="8"/>
  <c r="U82" i="8" s="1"/>
  <c r="T81" i="8"/>
  <c r="V78" i="8"/>
  <c r="T78" i="8"/>
  <c r="V77" i="8"/>
  <c r="U77" i="8"/>
  <c r="T77" i="8"/>
  <c r="V76" i="8"/>
  <c r="U76" i="8"/>
  <c r="T76" i="8"/>
  <c r="V75" i="8"/>
  <c r="U75" i="8"/>
  <c r="T75" i="8"/>
  <c r="V74" i="8"/>
  <c r="U74" i="8"/>
  <c r="T74" i="8"/>
  <c r="V73" i="8"/>
  <c r="U73" i="8"/>
  <c r="T73" i="8"/>
  <c r="V72" i="8"/>
  <c r="U72" i="8"/>
  <c r="T72" i="8"/>
  <c r="T71" i="8"/>
  <c r="T70" i="8"/>
  <c r="U70" i="8" s="1"/>
  <c r="V70" i="8" s="1"/>
  <c r="T69" i="8"/>
  <c r="T68" i="8"/>
  <c r="T67" i="8"/>
  <c r="T66" i="8"/>
  <c r="J198" i="8" s="1"/>
  <c r="T65" i="8"/>
  <c r="S64" i="8"/>
  <c r="P64" i="8"/>
  <c r="O64" i="8"/>
  <c r="L64" i="8"/>
  <c r="T64" i="8" s="1"/>
  <c r="J197" i="8" s="1"/>
  <c r="K64" i="8"/>
  <c r="H64" i="8"/>
  <c r="T63" i="8"/>
  <c r="S62" i="8"/>
  <c r="R62" i="8"/>
  <c r="R64" i="8" s="1"/>
  <c r="Q62" i="8"/>
  <c r="Q64" i="8" s="1"/>
  <c r="P62" i="8"/>
  <c r="O62" i="8"/>
  <c r="N62" i="8"/>
  <c r="N64" i="8" s="1"/>
  <c r="M62" i="8"/>
  <c r="M64" i="8" s="1"/>
  <c r="L62" i="8"/>
  <c r="K62" i="8"/>
  <c r="J62" i="8"/>
  <c r="J64" i="8" s="1"/>
  <c r="I62" i="8"/>
  <c r="I64" i="8" s="1"/>
  <c r="H62" i="8"/>
  <c r="V61" i="8"/>
  <c r="T61" i="8"/>
  <c r="T60" i="8"/>
  <c r="T59" i="8"/>
  <c r="J195" i="8" s="1"/>
  <c r="S58" i="8"/>
  <c r="R58" i="8"/>
  <c r="Q58" i="8"/>
  <c r="P58" i="8"/>
  <c r="O58" i="8"/>
  <c r="N58" i="8"/>
  <c r="M58" i="8"/>
  <c r="L58" i="8"/>
  <c r="K58" i="8"/>
  <c r="J58" i="8"/>
  <c r="I58" i="8"/>
  <c r="H58" i="8"/>
  <c r="T58" i="8" s="1"/>
  <c r="T57" i="8"/>
  <c r="U59" i="8" s="1"/>
  <c r="V59" i="8" s="1"/>
  <c r="L195" i="8" s="1"/>
  <c r="J32" i="22" s="1"/>
  <c r="AE32" i="22" s="1"/>
  <c r="T56" i="8"/>
  <c r="J196" i="8" s="1"/>
  <c r="V55" i="8"/>
  <c r="T55" i="8"/>
  <c r="T54" i="8"/>
  <c r="J193" i="8" s="1"/>
  <c r="T53" i="8"/>
  <c r="T52" i="8"/>
  <c r="T51" i="8"/>
  <c r="U50" i="8"/>
  <c r="K192" i="8" s="1"/>
  <c r="T50" i="8"/>
  <c r="J192" i="8" s="1"/>
  <c r="U49" i="8"/>
  <c r="K191" i="8" s="1"/>
  <c r="T49" i="8"/>
  <c r="J191" i="8" s="1"/>
  <c r="U48" i="8"/>
  <c r="K190" i="8" s="1"/>
  <c r="T48" i="8"/>
  <c r="K216" i="8" s="1"/>
  <c r="U44" i="8"/>
  <c r="K188" i="8" s="1"/>
  <c r="T44" i="8"/>
  <c r="U43" i="8"/>
  <c r="T43" i="8"/>
  <c r="U42" i="8"/>
  <c r="K186" i="8" s="1"/>
  <c r="T42" i="8"/>
  <c r="V42" i="8" s="1"/>
  <c r="L186" i="8" s="1"/>
  <c r="J23" i="22" s="1"/>
  <c r="AE23" i="22" s="1"/>
  <c r="U41" i="8"/>
  <c r="K185" i="8" s="1"/>
  <c r="T41" i="8"/>
  <c r="T40" i="8"/>
  <c r="J184" i="8" s="1"/>
  <c r="X33" i="8"/>
  <c r="U67" i="8" s="1"/>
  <c r="V67" i="8" s="1"/>
  <c r="X32" i="8"/>
  <c r="X30" i="8"/>
  <c r="X28" i="8"/>
  <c r="X27" i="8"/>
  <c r="X31" i="8" s="1"/>
  <c r="X25" i="8"/>
  <c r="U90" i="8" s="1"/>
  <c r="K204" i="8" s="1"/>
  <c r="X24" i="8"/>
  <c r="U89" i="8" s="1"/>
  <c r="K203" i="8" s="1"/>
  <c r="X23" i="8"/>
  <c r="U88" i="8" s="1"/>
  <c r="K202" i="8" s="1"/>
  <c r="X22" i="8"/>
  <c r="I21" i="8"/>
  <c r="X20" i="8"/>
  <c r="X21" i="8" s="1"/>
  <c r="X19" i="8"/>
  <c r="L182" i="8" s="1"/>
  <c r="J19" i="22" s="1"/>
  <c r="V6" i="8"/>
  <c r="B1" i="8"/>
  <c r="B2" i="8" s="1"/>
  <c r="B3" i="8" s="1"/>
  <c r="B4" i="8" s="1"/>
  <c r="B5" i="8" s="1"/>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K215" i="7"/>
  <c r="K214" i="7"/>
  <c r="K212" i="7"/>
  <c r="K211" i="7"/>
  <c r="J210" i="7"/>
  <c r="J202" i="7"/>
  <c r="J186" i="7"/>
  <c r="L180" i="7"/>
  <c r="I17" i="22" s="1"/>
  <c r="L179" i="7"/>
  <c r="I16" i="22" s="1"/>
  <c r="T174" i="7"/>
  <c r="T173" i="7"/>
  <c r="V169" i="7"/>
  <c r="T169" i="7"/>
  <c r="V168" i="7"/>
  <c r="U168" i="7"/>
  <c r="T168" i="7"/>
  <c r="V167" i="7"/>
  <c r="U167" i="7"/>
  <c r="T167" i="7"/>
  <c r="T166" i="7"/>
  <c r="V165" i="7"/>
  <c r="U165" i="7"/>
  <c r="T165" i="7"/>
  <c r="V164" i="7"/>
  <c r="U164" i="7"/>
  <c r="T164" i="7"/>
  <c r="V163" i="7"/>
  <c r="L189" i="7" s="1"/>
  <c r="I26" i="22" s="1"/>
  <c r="AD26" i="22" s="1"/>
  <c r="U163" i="7"/>
  <c r="U166" i="7" s="1"/>
  <c r="V166" i="7" s="1"/>
  <c r="T163" i="7"/>
  <c r="J189" i="7" s="1"/>
  <c r="U159" i="7"/>
  <c r="T159" i="7"/>
  <c r="J213" i="7" s="1"/>
  <c r="U155" i="7"/>
  <c r="T155" i="7"/>
  <c r="V155" i="7" s="1"/>
  <c r="U154" i="7"/>
  <c r="T154" i="7"/>
  <c r="V150" i="7"/>
  <c r="U150" i="7"/>
  <c r="T150" i="7"/>
  <c r="V146" i="7"/>
  <c r="L211" i="7" s="1"/>
  <c r="I48" i="22" s="1"/>
  <c r="AD48" i="22" s="1"/>
  <c r="U146" i="7"/>
  <c r="T146" i="7"/>
  <c r="J211" i="7" s="1"/>
  <c r="U142" i="7"/>
  <c r="T142" i="7"/>
  <c r="U138" i="7"/>
  <c r="K209" i="7" s="1"/>
  <c r="T138" i="7"/>
  <c r="V134" i="7"/>
  <c r="U134" i="7"/>
  <c r="T134" i="7"/>
  <c r="T133" i="7"/>
  <c r="T129" i="7"/>
  <c r="T128" i="7"/>
  <c r="T127" i="7"/>
  <c r="T126" i="7"/>
  <c r="V129" i="7" s="1"/>
  <c r="T125" i="7"/>
  <c r="T121" i="7"/>
  <c r="U120" i="7"/>
  <c r="V120" i="7" s="1"/>
  <c r="T120" i="7"/>
  <c r="V119" i="7"/>
  <c r="U119" i="7"/>
  <c r="T119" i="7"/>
  <c r="S118" i="7"/>
  <c r="R118" i="7"/>
  <c r="Q118" i="7"/>
  <c r="P118" i="7"/>
  <c r="O118" i="7"/>
  <c r="N118" i="7"/>
  <c r="M118" i="7"/>
  <c r="L118" i="7"/>
  <c r="K118" i="7"/>
  <c r="J118" i="7"/>
  <c r="I118" i="7"/>
  <c r="H118" i="7"/>
  <c r="T117" i="7"/>
  <c r="T116" i="7"/>
  <c r="T115" i="7"/>
  <c r="S114" i="7"/>
  <c r="R114" i="7"/>
  <c r="Q114" i="7"/>
  <c r="P114" i="7"/>
  <c r="O114" i="7"/>
  <c r="N114" i="7"/>
  <c r="M114" i="7"/>
  <c r="L114" i="7"/>
  <c r="K114" i="7"/>
  <c r="J114" i="7"/>
  <c r="I114" i="7"/>
  <c r="H114" i="7"/>
  <c r="T113" i="7"/>
  <c r="T112" i="7"/>
  <c r="S111" i="7"/>
  <c r="R111" i="7"/>
  <c r="Q111" i="7"/>
  <c r="P111" i="7"/>
  <c r="O111" i="7"/>
  <c r="N111" i="7"/>
  <c r="M111" i="7"/>
  <c r="L111" i="7"/>
  <c r="K111" i="7"/>
  <c r="J111" i="7"/>
  <c r="I111" i="7"/>
  <c r="H111" i="7"/>
  <c r="U107" i="7"/>
  <c r="T107" i="7"/>
  <c r="J206" i="7" s="1"/>
  <c r="U103" i="7"/>
  <c r="V103" i="7" s="1"/>
  <c r="T103" i="7"/>
  <c r="U102" i="7"/>
  <c r="T102" i="7"/>
  <c r="S101" i="7"/>
  <c r="R101" i="7"/>
  <c r="Q101" i="7"/>
  <c r="P101" i="7"/>
  <c r="O101" i="7"/>
  <c r="N101" i="7"/>
  <c r="M101" i="7"/>
  <c r="L101" i="7"/>
  <c r="K101" i="7"/>
  <c r="J101" i="7"/>
  <c r="I101" i="7"/>
  <c r="H101" i="7"/>
  <c r="T100" i="7"/>
  <c r="T99" i="7"/>
  <c r="T98" i="7"/>
  <c r="T97" i="7"/>
  <c r="T96" i="7"/>
  <c r="T95" i="7"/>
  <c r="U94" i="7"/>
  <c r="K205" i="7" s="1"/>
  <c r="S94" i="7"/>
  <c r="R94" i="7"/>
  <c r="Q94" i="7"/>
  <c r="P94" i="7"/>
  <c r="O94" i="7"/>
  <c r="N94" i="7"/>
  <c r="M94" i="7"/>
  <c r="L94" i="7"/>
  <c r="K94" i="7"/>
  <c r="J94" i="7"/>
  <c r="I94" i="7"/>
  <c r="H94" i="7"/>
  <c r="U90" i="7"/>
  <c r="K204" i="7" s="1"/>
  <c r="T90" i="7"/>
  <c r="J204" i="7" s="1"/>
  <c r="U89" i="7"/>
  <c r="K203" i="7" s="1"/>
  <c r="T89" i="7"/>
  <c r="J203" i="7" s="1"/>
  <c r="U88" i="7"/>
  <c r="K202" i="7" s="1"/>
  <c r="T88" i="7"/>
  <c r="T87" i="7"/>
  <c r="J201" i="7" s="1"/>
  <c r="T86" i="7"/>
  <c r="T85" i="7"/>
  <c r="T84" i="7"/>
  <c r="J200" i="7" s="1"/>
  <c r="T83" i="7"/>
  <c r="J199" i="7" s="1"/>
  <c r="U82" i="7"/>
  <c r="V82" i="7" s="1"/>
  <c r="T82" i="7"/>
  <c r="U81" i="7"/>
  <c r="T81" i="7"/>
  <c r="V78" i="7"/>
  <c r="T78" i="7"/>
  <c r="U77" i="7"/>
  <c r="V77" i="7" s="1"/>
  <c r="T77" i="7"/>
  <c r="U76" i="7"/>
  <c r="V76" i="7" s="1"/>
  <c r="T76" i="7"/>
  <c r="U75" i="7"/>
  <c r="V75" i="7" s="1"/>
  <c r="T75" i="7"/>
  <c r="U74" i="7"/>
  <c r="V74" i="7" s="1"/>
  <c r="T74" i="7"/>
  <c r="U73" i="7"/>
  <c r="V73" i="7" s="1"/>
  <c r="T73" i="7"/>
  <c r="U72" i="7"/>
  <c r="V72" i="7" s="1"/>
  <c r="T72" i="7"/>
  <c r="T71" i="7"/>
  <c r="U70" i="7"/>
  <c r="V70" i="7" s="1"/>
  <c r="T70" i="7"/>
  <c r="T69" i="7"/>
  <c r="T68" i="7"/>
  <c r="U67" i="7"/>
  <c r="V67" i="7" s="1"/>
  <c r="T67" i="7"/>
  <c r="T66" i="7"/>
  <c r="J198" i="7" s="1"/>
  <c r="T65" i="7"/>
  <c r="R64" i="7"/>
  <c r="Q64" i="7"/>
  <c r="N64" i="7"/>
  <c r="M64" i="7"/>
  <c r="J64" i="7"/>
  <c r="I64" i="7"/>
  <c r="T63" i="7"/>
  <c r="S62" i="7"/>
  <c r="S64" i="7" s="1"/>
  <c r="R62" i="7"/>
  <c r="Q62" i="7"/>
  <c r="P62" i="7"/>
  <c r="P64" i="7" s="1"/>
  <c r="O62" i="7"/>
  <c r="O64" i="7" s="1"/>
  <c r="N62" i="7"/>
  <c r="M62" i="7"/>
  <c r="L62" i="7"/>
  <c r="L64" i="7" s="1"/>
  <c r="K62" i="7"/>
  <c r="K64" i="7" s="1"/>
  <c r="J62" i="7"/>
  <c r="I62" i="7"/>
  <c r="H62" i="7"/>
  <c r="T62" i="7" s="1"/>
  <c r="T61" i="7"/>
  <c r="T60" i="7"/>
  <c r="V61" i="7" s="1"/>
  <c r="T59" i="7"/>
  <c r="J195" i="7" s="1"/>
  <c r="S58" i="7"/>
  <c r="R58" i="7"/>
  <c r="Q58" i="7"/>
  <c r="P58" i="7"/>
  <c r="O58" i="7"/>
  <c r="N58" i="7"/>
  <c r="M58" i="7"/>
  <c r="L58" i="7"/>
  <c r="K58" i="7"/>
  <c r="J58" i="7"/>
  <c r="I58" i="7"/>
  <c r="H58" i="7"/>
  <c r="T58" i="7" s="1"/>
  <c r="T57" i="7"/>
  <c r="U59" i="7" s="1"/>
  <c r="T56" i="7"/>
  <c r="T55" i="7"/>
  <c r="T54" i="7"/>
  <c r="J193" i="7" s="1"/>
  <c r="T53" i="7"/>
  <c r="T52" i="7"/>
  <c r="T51" i="7"/>
  <c r="J194" i="7" s="1"/>
  <c r="V50" i="7"/>
  <c r="L192" i="7" s="1"/>
  <c r="I29" i="22" s="1"/>
  <c r="AD29" i="22" s="1"/>
  <c r="T50" i="7"/>
  <c r="J192" i="7" s="1"/>
  <c r="V49" i="7"/>
  <c r="L191" i="7" s="1"/>
  <c r="I28" i="22" s="1"/>
  <c r="AD28" i="22" s="1"/>
  <c r="T49" i="7"/>
  <c r="J191" i="7" s="1"/>
  <c r="T48" i="7"/>
  <c r="U44" i="7"/>
  <c r="K188" i="7" s="1"/>
  <c r="T44" i="7"/>
  <c r="J188" i="7" s="1"/>
  <c r="U43" i="7"/>
  <c r="K187" i="7" s="1"/>
  <c r="T43" i="7"/>
  <c r="J187" i="7" s="1"/>
  <c r="U42" i="7"/>
  <c r="K186" i="7" s="1"/>
  <c r="T42" i="7"/>
  <c r="U41" i="7"/>
  <c r="K185" i="7" s="1"/>
  <c r="T41" i="7"/>
  <c r="J185" i="7" s="1"/>
  <c r="T40" i="7"/>
  <c r="J184" i="7" s="1"/>
  <c r="X33" i="7"/>
  <c r="X27" i="7"/>
  <c r="X31" i="7" s="1"/>
  <c r="X25" i="7"/>
  <c r="X24" i="7"/>
  <c r="X26" i="7" s="1"/>
  <c r="X23" i="7"/>
  <c r="X22" i="7"/>
  <c r="I21" i="7"/>
  <c r="X19" i="7"/>
  <c r="L182" i="7" s="1"/>
  <c r="I19" i="22" s="1"/>
  <c r="V6" i="7"/>
  <c r="B1" i="7"/>
  <c r="B2" i="7" s="1"/>
  <c r="B3" i="7" s="1"/>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K215" i="6"/>
  <c r="K214" i="6"/>
  <c r="J213" i="6"/>
  <c r="K210" i="6"/>
  <c r="J209" i="6"/>
  <c r="K206" i="6"/>
  <c r="J201" i="6"/>
  <c r="J193" i="6"/>
  <c r="J189" i="6"/>
  <c r="J185" i="6"/>
  <c r="L180" i="6"/>
  <c r="H17" i="22" s="1"/>
  <c r="L179" i="6"/>
  <c r="H16" i="22" s="1"/>
  <c r="T174" i="6"/>
  <c r="U173" i="6"/>
  <c r="V173" i="6" s="1"/>
  <c r="T173" i="6"/>
  <c r="V169" i="6"/>
  <c r="T169" i="6"/>
  <c r="U168" i="6"/>
  <c r="V168" i="6" s="1"/>
  <c r="T168" i="6"/>
  <c r="U167" i="6"/>
  <c r="V167" i="6" s="1"/>
  <c r="T167" i="6"/>
  <c r="T166" i="6"/>
  <c r="U165" i="6"/>
  <c r="V165" i="6" s="1"/>
  <c r="T165" i="6"/>
  <c r="U164" i="6"/>
  <c r="V164" i="6" s="1"/>
  <c r="T164" i="6"/>
  <c r="U163" i="6"/>
  <c r="K189" i="6" s="1"/>
  <c r="T163" i="6"/>
  <c r="V159" i="6"/>
  <c r="L213" i="6" s="1"/>
  <c r="H50" i="22" s="1"/>
  <c r="AC50" i="22" s="1"/>
  <c r="U159" i="6"/>
  <c r="K213" i="6" s="1"/>
  <c r="T159" i="6"/>
  <c r="U155" i="6"/>
  <c r="V155" i="6" s="1"/>
  <c r="T155" i="6"/>
  <c r="U154" i="6"/>
  <c r="V154" i="6" s="1"/>
  <c r="L212" i="6" s="1"/>
  <c r="H49" i="22" s="1"/>
  <c r="AC49" i="22" s="1"/>
  <c r="T154" i="6"/>
  <c r="J212" i="6" s="1"/>
  <c r="U150" i="6"/>
  <c r="T150" i="6"/>
  <c r="V150" i="6" s="1"/>
  <c r="U146" i="6"/>
  <c r="K211" i="6" s="1"/>
  <c r="T146" i="6"/>
  <c r="J211" i="6" s="1"/>
  <c r="V142" i="6"/>
  <c r="L210" i="6" s="1"/>
  <c r="H47" i="22" s="1"/>
  <c r="AC47" i="22" s="1"/>
  <c r="U142" i="6"/>
  <c r="T142" i="6"/>
  <c r="J210" i="6" s="1"/>
  <c r="U138" i="6"/>
  <c r="K209" i="6" s="1"/>
  <c r="T138" i="6"/>
  <c r="U134" i="6"/>
  <c r="T134" i="6"/>
  <c r="V134" i="6" s="1"/>
  <c r="T133" i="6"/>
  <c r="T129" i="6"/>
  <c r="T128" i="6"/>
  <c r="T127" i="6"/>
  <c r="T126" i="6"/>
  <c r="J214" i="6" s="1"/>
  <c r="T125" i="6"/>
  <c r="V129" i="6" s="1"/>
  <c r="T121" i="6"/>
  <c r="U120" i="6"/>
  <c r="V120" i="6" s="1"/>
  <c r="T120" i="6"/>
  <c r="U119" i="6"/>
  <c r="V119" i="6" s="1"/>
  <c r="T119" i="6"/>
  <c r="S118" i="6"/>
  <c r="R118" i="6"/>
  <c r="Q118" i="6"/>
  <c r="P118" i="6"/>
  <c r="O118" i="6"/>
  <c r="N118" i="6"/>
  <c r="M118" i="6"/>
  <c r="L118" i="6"/>
  <c r="K118" i="6"/>
  <c r="J118" i="6"/>
  <c r="I118" i="6"/>
  <c r="H118" i="6"/>
  <c r="T118" i="6" s="1"/>
  <c r="T117" i="6"/>
  <c r="T116" i="6"/>
  <c r="T115" i="6"/>
  <c r="S114" i="6"/>
  <c r="R114" i="6"/>
  <c r="Q114" i="6"/>
  <c r="P114" i="6"/>
  <c r="O114" i="6"/>
  <c r="N114" i="6"/>
  <c r="M114" i="6"/>
  <c r="L114" i="6"/>
  <c r="K114" i="6"/>
  <c r="J114" i="6"/>
  <c r="I114" i="6"/>
  <c r="H114" i="6"/>
  <c r="T114" i="6" s="1"/>
  <c r="T113" i="6"/>
  <c r="T112" i="6"/>
  <c r="S111" i="6"/>
  <c r="R111" i="6"/>
  <c r="Q111" i="6"/>
  <c r="P111" i="6"/>
  <c r="O111" i="6"/>
  <c r="N111" i="6"/>
  <c r="M111" i="6"/>
  <c r="L111" i="6"/>
  <c r="K111" i="6"/>
  <c r="J111" i="6"/>
  <c r="I111" i="6"/>
  <c r="H111" i="6"/>
  <c r="T111" i="6" s="1"/>
  <c r="V107" i="6"/>
  <c r="L206" i="6" s="1"/>
  <c r="H43" i="22" s="1"/>
  <c r="AC43" i="22" s="1"/>
  <c r="U107" i="6"/>
  <c r="T107" i="6"/>
  <c r="J206" i="6" s="1"/>
  <c r="U103" i="6"/>
  <c r="V103" i="6" s="1"/>
  <c r="T103" i="6"/>
  <c r="U102" i="6"/>
  <c r="V102" i="6" s="1"/>
  <c r="T102" i="6"/>
  <c r="S101" i="6"/>
  <c r="R101" i="6"/>
  <c r="Q101" i="6"/>
  <c r="P101" i="6"/>
  <c r="O101" i="6"/>
  <c r="N101" i="6"/>
  <c r="M101" i="6"/>
  <c r="L101" i="6"/>
  <c r="K101" i="6"/>
  <c r="J101" i="6"/>
  <c r="I101" i="6"/>
  <c r="H101" i="6"/>
  <c r="T101" i="6" s="1"/>
  <c r="T100" i="6"/>
  <c r="T99" i="6"/>
  <c r="T98" i="6"/>
  <c r="T97" i="6"/>
  <c r="T96" i="6"/>
  <c r="T95" i="6"/>
  <c r="U94" i="6"/>
  <c r="K205" i="6" s="1"/>
  <c r="S94" i="6"/>
  <c r="R94" i="6"/>
  <c r="Q94" i="6"/>
  <c r="P94" i="6"/>
  <c r="O94" i="6"/>
  <c r="N94" i="6"/>
  <c r="M94" i="6"/>
  <c r="L94" i="6"/>
  <c r="K94" i="6"/>
  <c r="J94" i="6"/>
  <c r="I94" i="6"/>
  <c r="H94" i="6"/>
  <c r="T94" i="6" s="1"/>
  <c r="T90" i="6"/>
  <c r="J204" i="6" s="1"/>
  <c r="T89" i="6"/>
  <c r="J203" i="6" s="1"/>
  <c r="T88" i="6"/>
  <c r="J202" i="6" s="1"/>
  <c r="T87" i="6"/>
  <c r="T86" i="6"/>
  <c r="T85" i="6"/>
  <c r="T84" i="6"/>
  <c r="J200" i="6" s="1"/>
  <c r="T83" i="6"/>
  <c r="J199" i="6" s="1"/>
  <c r="U82" i="6"/>
  <c r="V82" i="6" s="1"/>
  <c r="T82" i="6"/>
  <c r="U81" i="6"/>
  <c r="T81" i="6"/>
  <c r="V78" i="6"/>
  <c r="T78" i="6"/>
  <c r="T77" i="6"/>
  <c r="T76" i="6"/>
  <c r="T75" i="6"/>
  <c r="T74" i="6"/>
  <c r="T73" i="6"/>
  <c r="U72" i="6"/>
  <c r="V72" i="6" s="1"/>
  <c r="T72" i="6"/>
  <c r="T71" i="6"/>
  <c r="U70" i="6"/>
  <c r="V70" i="6" s="1"/>
  <c r="T70" i="6"/>
  <c r="T69" i="6"/>
  <c r="T68" i="6"/>
  <c r="U67" i="6"/>
  <c r="V67" i="6" s="1"/>
  <c r="T67" i="6"/>
  <c r="T66" i="6"/>
  <c r="J198" i="6" s="1"/>
  <c r="T65" i="6"/>
  <c r="Q64" i="6"/>
  <c r="M64" i="6"/>
  <c r="I64" i="6"/>
  <c r="T63" i="6"/>
  <c r="S62" i="6"/>
  <c r="S64" i="6" s="1"/>
  <c r="R62" i="6"/>
  <c r="R64" i="6" s="1"/>
  <c r="Q62" i="6"/>
  <c r="P62" i="6"/>
  <c r="P64" i="6" s="1"/>
  <c r="O62" i="6"/>
  <c r="O64" i="6" s="1"/>
  <c r="N62" i="6"/>
  <c r="N64" i="6" s="1"/>
  <c r="M62" i="6"/>
  <c r="L62" i="6"/>
  <c r="L64" i="6" s="1"/>
  <c r="K62" i="6"/>
  <c r="K64" i="6" s="1"/>
  <c r="J62" i="6"/>
  <c r="J64" i="6" s="1"/>
  <c r="I62" i="6"/>
  <c r="H62" i="6"/>
  <c r="T62" i="6" s="1"/>
  <c r="T61" i="6"/>
  <c r="T60" i="6"/>
  <c r="V61" i="6" s="1"/>
  <c r="T59" i="6"/>
  <c r="J195" i="6" s="1"/>
  <c r="S58" i="6"/>
  <c r="R58" i="6"/>
  <c r="Q58" i="6"/>
  <c r="P58" i="6"/>
  <c r="O58" i="6"/>
  <c r="N58" i="6"/>
  <c r="M58" i="6"/>
  <c r="L58" i="6"/>
  <c r="K58" i="6"/>
  <c r="J58" i="6"/>
  <c r="I58" i="6"/>
  <c r="H58" i="6"/>
  <c r="T58" i="6" s="1"/>
  <c r="T57" i="6"/>
  <c r="U59" i="6" s="1"/>
  <c r="T56" i="6"/>
  <c r="J196" i="6" s="1"/>
  <c r="T55" i="6"/>
  <c r="T54" i="6"/>
  <c r="T53" i="6"/>
  <c r="T52" i="6"/>
  <c r="T51" i="6"/>
  <c r="J194" i="6" s="1"/>
  <c r="V50" i="6"/>
  <c r="L192" i="6" s="1"/>
  <c r="H29" i="22" s="1"/>
  <c r="AC29" i="22" s="1"/>
  <c r="T50" i="6"/>
  <c r="J192" i="6" s="1"/>
  <c r="V49" i="6"/>
  <c r="L191" i="6" s="1"/>
  <c r="H28" i="22" s="1"/>
  <c r="AC28" i="22" s="1"/>
  <c r="T49" i="6"/>
  <c r="J191" i="6" s="1"/>
  <c r="T48" i="6"/>
  <c r="J190" i="6" s="1"/>
  <c r="U44" i="6"/>
  <c r="V44" i="6" s="1"/>
  <c r="L188" i="6" s="1"/>
  <c r="H25" i="22" s="1"/>
  <c r="AC25" i="22" s="1"/>
  <c r="T44" i="6"/>
  <c r="J188" i="6" s="1"/>
  <c r="U43" i="6"/>
  <c r="V43" i="6" s="1"/>
  <c r="L187" i="6" s="1"/>
  <c r="H24" i="22" s="1"/>
  <c r="AC24" i="22" s="1"/>
  <c r="T43" i="6"/>
  <c r="J187" i="6" s="1"/>
  <c r="U42" i="6"/>
  <c r="V42" i="6" s="1"/>
  <c r="L186" i="6" s="1"/>
  <c r="H23" i="22" s="1"/>
  <c r="AC23" i="22" s="1"/>
  <c r="T42" i="6"/>
  <c r="J186" i="6" s="1"/>
  <c r="U41" i="6"/>
  <c r="K185" i="6" s="1"/>
  <c r="T41" i="6"/>
  <c r="T40" i="6"/>
  <c r="J184" i="6" s="1"/>
  <c r="X33" i="6"/>
  <c r="X28" i="6"/>
  <c r="U114" i="6" s="1"/>
  <c r="X27" i="6"/>
  <c r="X31" i="6" s="1"/>
  <c r="X25" i="6"/>
  <c r="U90" i="6" s="1"/>
  <c r="X24" i="6"/>
  <c r="X26" i="6" s="1"/>
  <c r="X23" i="6"/>
  <c r="U88" i="6" s="1"/>
  <c r="X22" i="6"/>
  <c r="I21" i="6"/>
  <c r="X19" i="6"/>
  <c r="L182" i="6" s="1"/>
  <c r="H19" i="22" s="1"/>
  <c r="V6" i="6"/>
  <c r="B1" i="6"/>
  <c r="B2" i="6" s="1"/>
  <c r="B3" i="6" s="1"/>
  <c r="B4" i="6" s="1"/>
  <c r="B5" i="6" s="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F44" i="5"/>
  <c r="L43" i="5"/>
  <c r="F43" i="5"/>
  <c r="F42" i="5"/>
  <c r="F41" i="5"/>
  <c r="F40" i="5"/>
  <c r="F39" i="5"/>
  <c r="F38" i="5"/>
  <c r="F37" i="5"/>
  <c r="F36" i="5"/>
  <c r="F35" i="5"/>
  <c r="F34" i="5"/>
  <c r="F33" i="5"/>
  <c r="F32" i="5"/>
  <c r="T28" i="5"/>
  <c r="J44" i="5" s="1"/>
  <c r="M103" i="23" s="1"/>
  <c r="T27" i="5"/>
  <c r="J43" i="5" s="1"/>
  <c r="M102" i="23" s="1"/>
  <c r="T26" i="5"/>
  <c r="J42" i="5" s="1"/>
  <c r="M101" i="23" s="1"/>
  <c r="T25" i="5"/>
  <c r="J41" i="5" s="1"/>
  <c r="M100" i="23" s="1"/>
  <c r="U24" i="5"/>
  <c r="V24" i="5" s="1"/>
  <c r="T24" i="5"/>
  <c r="J40" i="5" s="1"/>
  <c r="U23" i="5"/>
  <c r="V23" i="5" s="1"/>
  <c r="T23" i="5"/>
  <c r="J39" i="5" s="1"/>
  <c r="U22" i="5"/>
  <c r="V22" i="5" s="1"/>
  <c r="T22" i="5"/>
  <c r="J38" i="5" s="1"/>
  <c r="V18" i="5"/>
  <c r="U18" i="5"/>
  <c r="K37" i="5" s="1"/>
  <c r="N96" i="23" s="1"/>
  <c r="T18" i="5"/>
  <c r="J37" i="5" s="1"/>
  <c r="V17" i="5"/>
  <c r="U17" i="5"/>
  <c r="K36" i="5" s="1"/>
  <c r="N95" i="23" s="1"/>
  <c r="T17" i="5"/>
  <c r="J36" i="5" s="1"/>
  <c r="V16" i="5"/>
  <c r="U16" i="5"/>
  <c r="K35" i="5" s="1"/>
  <c r="N94" i="23" s="1"/>
  <c r="T16" i="5"/>
  <c r="J35" i="5" s="1"/>
  <c r="V15" i="5"/>
  <c r="U15" i="5"/>
  <c r="K34" i="5" s="1"/>
  <c r="N93" i="23" s="1"/>
  <c r="T15" i="5"/>
  <c r="J34" i="5" s="1"/>
  <c r="V14" i="5"/>
  <c r="U14" i="5"/>
  <c r="K33" i="5" s="1"/>
  <c r="N92" i="23" s="1"/>
  <c r="T14" i="5"/>
  <c r="J33" i="5" s="1"/>
  <c r="V13" i="5"/>
  <c r="U13" i="5"/>
  <c r="K32" i="5" s="1"/>
  <c r="N91" i="23" s="1"/>
  <c r="T13" i="5"/>
  <c r="J32" i="5" s="1"/>
  <c r="R6" i="5"/>
  <c r="G6" i="5"/>
  <c r="B1" i="5" s="1"/>
  <c r="B2" i="5" s="1"/>
  <c r="B3" i="5" s="1"/>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J50" i="4"/>
  <c r="M110" i="23" s="1"/>
  <c r="K47" i="4"/>
  <c r="N107" i="23" s="1"/>
  <c r="U40" i="4"/>
  <c r="K50" i="4" s="1"/>
  <c r="N110" i="23" s="1"/>
  <c r="T40" i="4"/>
  <c r="U36" i="4"/>
  <c r="V36" i="4" s="1"/>
  <c r="T36" i="4"/>
  <c r="J47" i="4" s="1"/>
  <c r="U35" i="4"/>
  <c r="V35" i="4" s="1"/>
  <c r="T35" i="4"/>
  <c r="U34" i="4"/>
  <c r="K46" i="4" s="1"/>
  <c r="N106" i="23" s="1"/>
  <c r="T34" i="4"/>
  <c r="J46" i="4" s="1"/>
  <c r="U33" i="4"/>
  <c r="K45" i="4" s="1"/>
  <c r="N105" i="23" s="1"/>
  <c r="T33" i="4"/>
  <c r="J45" i="4" s="1"/>
  <c r="U32" i="4"/>
  <c r="K44" i="4" s="1"/>
  <c r="N104" i="23" s="1"/>
  <c r="T32" i="4"/>
  <c r="J44" i="4" s="1"/>
  <c r="U28" i="4"/>
  <c r="V28" i="4" s="1"/>
  <c r="T28" i="4"/>
  <c r="J49" i="4" s="1"/>
  <c r="U27" i="4"/>
  <c r="K48" i="4" s="1"/>
  <c r="N108" i="23" s="1"/>
  <c r="T27" i="4"/>
  <c r="J48" i="4" s="1"/>
  <c r="G23" i="4"/>
  <c r="R6" i="4"/>
  <c r="Q6" i="21" s="1"/>
  <c r="G6" i="4"/>
  <c r="G6" i="21" s="1"/>
  <c r="B1" i="21" s="1"/>
  <c r="B2" i="21" s="1"/>
  <c r="B3" i="21" s="1"/>
  <c r="B4" i="21" s="1"/>
  <c r="B5" i="21" s="1"/>
  <c r="B6" i="21" s="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124" i="21" s="1"/>
  <c r="B125" i="21" s="1"/>
  <c r="B126" i="21" s="1"/>
  <c r="B127" i="21" s="1"/>
  <c r="B128" i="21" s="1"/>
  <c r="B129" i="21" s="1"/>
  <c r="B130" i="21" s="1"/>
  <c r="B131" i="21" s="1"/>
  <c r="B132" i="21" s="1"/>
  <c r="B133" i="21" s="1"/>
  <c r="B134" i="21" s="1"/>
  <c r="B135" i="21" s="1"/>
  <c r="B136" i="21" s="1"/>
  <c r="B137" i="21" s="1"/>
  <c r="B138" i="21" s="1"/>
  <c r="B139" i="21" s="1"/>
  <c r="B140" i="21" s="1"/>
  <c r="B141" i="21" s="1"/>
  <c r="B142" i="21" s="1"/>
  <c r="B143" i="21" s="1"/>
  <c r="B144" i="21" s="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K197" i="3"/>
  <c r="N130" i="23" s="1"/>
  <c r="J197" i="3"/>
  <c r="M130" i="23" s="1"/>
  <c r="O130" i="23" s="1"/>
  <c r="B130" i="23" s="1"/>
  <c r="K192" i="3"/>
  <c r="N125" i="23" s="1"/>
  <c r="J192" i="3"/>
  <c r="M125" i="23" s="1"/>
  <c r="O125" i="23" s="1"/>
  <c r="B125" i="23" s="1"/>
  <c r="K191" i="3"/>
  <c r="N124" i="23" s="1"/>
  <c r="J189" i="3"/>
  <c r="M122" i="23" s="1"/>
  <c r="J188" i="3"/>
  <c r="M121" i="23" s="1"/>
  <c r="K186" i="3"/>
  <c r="J185" i="3"/>
  <c r="J181" i="3"/>
  <c r="M116" i="23" s="1"/>
  <c r="J180" i="3"/>
  <c r="M115" i="23" s="1"/>
  <c r="J177" i="3"/>
  <c r="M112" i="23" s="1"/>
  <c r="U170" i="3"/>
  <c r="V170" i="3" s="1"/>
  <c r="T170" i="3"/>
  <c r="J196" i="3" s="1"/>
  <c r="V166" i="3"/>
  <c r="U166" i="3"/>
  <c r="T166" i="3"/>
  <c r="T162" i="3"/>
  <c r="J191" i="3" s="1"/>
  <c r="T158" i="3"/>
  <c r="T157" i="3"/>
  <c r="T156" i="3"/>
  <c r="T155" i="3"/>
  <c r="J190" i="3" s="1"/>
  <c r="M123" i="23" s="1"/>
  <c r="T154" i="3"/>
  <c r="U158" i="3" s="1"/>
  <c r="V158" i="3" s="1"/>
  <c r="V150" i="3"/>
  <c r="U150" i="3"/>
  <c r="T150" i="3"/>
  <c r="V149" i="3"/>
  <c r="U149" i="3"/>
  <c r="K195" i="3" s="1"/>
  <c r="N128" i="23" s="1"/>
  <c r="T149" i="3"/>
  <c r="J195" i="3" s="1"/>
  <c r="V148" i="3"/>
  <c r="U148" i="3"/>
  <c r="T148" i="3"/>
  <c r="V147" i="3"/>
  <c r="U147" i="3"/>
  <c r="T147" i="3"/>
  <c r="U143" i="3"/>
  <c r="V143" i="3" s="1"/>
  <c r="T143" i="3"/>
  <c r="U142" i="3"/>
  <c r="K194" i="3" s="1"/>
  <c r="N127" i="23" s="1"/>
  <c r="T142" i="3"/>
  <c r="J194" i="3" s="1"/>
  <c r="U141" i="3"/>
  <c r="V141" i="3" s="1"/>
  <c r="T141" i="3"/>
  <c r="U140" i="3"/>
  <c r="V140" i="3" s="1"/>
  <c r="T140" i="3"/>
  <c r="U136" i="3"/>
  <c r="V136" i="3" s="1"/>
  <c r="T136" i="3"/>
  <c r="U135" i="3"/>
  <c r="V135" i="3" s="1"/>
  <c r="T135" i="3"/>
  <c r="U134" i="3"/>
  <c r="V134" i="3" s="1"/>
  <c r="T134" i="3"/>
  <c r="J193" i="3" s="1"/>
  <c r="V130" i="3"/>
  <c r="T130" i="3"/>
  <c r="V129" i="3"/>
  <c r="T129" i="3"/>
  <c r="T124" i="3"/>
  <c r="V124" i="3" s="1"/>
  <c r="U123" i="3"/>
  <c r="V123" i="3" s="1"/>
  <c r="T123" i="3"/>
  <c r="U122" i="3"/>
  <c r="V122" i="3" s="1"/>
  <c r="T122" i="3"/>
  <c r="T121" i="3"/>
  <c r="U120" i="3"/>
  <c r="V120" i="3" s="1"/>
  <c r="T120" i="3"/>
  <c r="U119" i="3"/>
  <c r="V119" i="3" s="1"/>
  <c r="T119" i="3"/>
  <c r="T115" i="3"/>
  <c r="T114" i="3"/>
  <c r="T113" i="3"/>
  <c r="T112" i="3"/>
  <c r="U112" i="3" s="1"/>
  <c r="T111" i="3"/>
  <c r="T107" i="3"/>
  <c r="U106" i="3"/>
  <c r="V106" i="3" s="1"/>
  <c r="T106" i="3"/>
  <c r="U105" i="3"/>
  <c r="V105" i="3" s="1"/>
  <c r="T105" i="3"/>
  <c r="S104" i="3"/>
  <c r="R104" i="3"/>
  <c r="Q104" i="3"/>
  <c r="P104" i="3"/>
  <c r="O104" i="3"/>
  <c r="N104" i="3"/>
  <c r="M104" i="3"/>
  <c r="L104" i="3"/>
  <c r="K104" i="3"/>
  <c r="J104" i="3"/>
  <c r="I104" i="3"/>
  <c r="H104" i="3"/>
  <c r="T104" i="3" s="1"/>
  <c r="T103" i="3"/>
  <c r="T102" i="3"/>
  <c r="T101" i="3"/>
  <c r="U100" i="3"/>
  <c r="K184" i="3" s="1"/>
  <c r="S100" i="3"/>
  <c r="R100" i="3"/>
  <c r="Q100" i="3"/>
  <c r="P100" i="3"/>
  <c r="O100" i="3"/>
  <c r="N100" i="3"/>
  <c r="M100" i="3"/>
  <c r="L100" i="3"/>
  <c r="K100" i="3"/>
  <c r="J100" i="3"/>
  <c r="I100" i="3"/>
  <c r="H100" i="3"/>
  <c r="T100" i="3" s="1"/>
  <c r="U99" i="3"/>
  <c r="V99" i="3" s="1"/>
  <c r="T99" i="3"/>
  <c r="U98" i="3"/>
  <c r="V98" i="3" s="1"/>
  <c r="T98" i="3"/>
  <c r="U97" i="3"/>
  <c r="K183" i="3" s="1"/>
  <c r="S97" i="3"/>
  <c r="R97" i="3"/>
  <c r="Q97" i="3"/>
  <c r="P97" i="3"/>
  <c r="O97" i="3"/>
  <c r="N97" i="3"/>
  <c r="M97" i="3"/>
  <c r="L97" i="3"/>
  <c r="K97" i="3"/>
  <c r="J97" i="3"/>
  <c r="I97" i="3"/>
  <c r="H97" i="3"/>
  <c r="T97" i="3" s="1"/>
  <c r="T93" i="3"/>
  <c r="J182" i="3" s="1"/>
  <c r="M117" i="23" s="1"/>
  <c r="S89" i="3"/>
  <c r="R89" i="3"/>
  <c r="Q89" i="3"/>
  <c r="P89" i="3"/>
  <c r="O89" i="3"/>
  <c r="N89" i="3"/>
  <c r="M89" i="3"/>
  <c r="L89" i="3"/>
  <c r="K89" i="3"/>
  <c r="J89" i="3"/>
  <c r="I89" i="3"/>
  <c r="H89" i="3"/>
  <c r="T89" i="3" s="1"/>
  <c r="T88" i="3"/>
  <c r="T87" i="3"/>
  <c r="T86" i="3"/>
  <c r="V82" i="3"/>
  <c r="U82" i="3"/>
  <c r="T82" i="3"/>
  <c r="J186" i="3" s="1"/>
  <c r="T81" i="3"/>
  <c r="T80" i="3"/>
  <c r="T79" i="3"/>
  <c r="U75" i="3"/>
  <c r="V75" i="3" s="1"/>
  <c r="T75" i="3"/>
  <c r="U74" i="3"/>
  <c r="V74" i="3" s="1"/>
  <c r="T74" i="3"/>
  <c r="U73" i="3"/>
  <c r="V73" i="3" s="1"/>
  <c r="T73" i="3"/>
  <c r="AD72" i="3"/>
  <c r="T72" i="3"/>
  <c r="T71" i="3"/>
  <c r="T70" i="3"/>
  <c r="J187" i="3" s="1"/>
  <c r="M120" i="23" s="1"/>
  <c r="T69" i="3"/>
  <c r="T68" i="3"/>
  <c r="T67" i="3"/>
  <c r="T66" i="3"/>
  <c r="J179" i="3" s="1"/>
  <c r="M114" i="23" s="1"/>
  <c r="T65" i="3"/>
  <c r="T64" i="3"/>
  <c r="J178" i="3" s="1"/>
  <c r="M113" i="23" s="1"/>
  <c r="T63" i="3"/>
  <c r="T62" i="3"/>
  <c r="T61" i="3"/>
  <c r="S60" i="3"/>
  <c r="R60" i="3"/>
  <c r="Q60" i="3"/>
  <c r="P60" i="3"/>
  <c r="O60" i="3"/>
  <c r="N60" i="3"/>
  <c r="M60" i="3"/>
  <c r="L60" i="3"/>
  <c r="K60" i="3"/>
  <c r="J60" i="3"/>
  <c r="I60" i="3"/>
  <c r="H60" i="3"/>
  <c r="T60" i="3" s="1"/>
  <c r="U56" i="3"/>
  <c r="V56" i="3" s="1"/>
  <c r="K21" i="23" s="1"/>
  <c r="O21" i="23" s="1"/>
  <c r="T56" i="3"/>
  <c r="U55" i="3"/>
  <c r="V55" i="3" s="1"/>
  <c r="K20" i="23" s="1"/>
  <c r="O20" i="23" s="1"/>
  <c r="T55" i="3"/>
  <c r="T54" i="3"/>
  <c r="T53" i="3"/>
  <c r="U52" i="3"/>
  <c r="V52" i="3" s="1"/>
  <c r="T52" i="3"/>
  <c r="U72" i="3" s="1"/>
  <c r="V72" i="3" s="1"/>
  <c r="T51" i="3"/>
  <c r="U157" i="3" s="1"/>
  <c r="V157" i="3" s="1"/>
  <c r="U50" i="3"/>
  <c r="V50" i="3" s="1"/>
  <c r="T50" i="3"/>
  <c r="U156" i="3" s="1"/>
  <c r="V156" i="3" s="1"/>
  <c r="T49" i="3"/>
  <c r="U48" i="3"/>
  <c r="V48" i="3" s="1"/>
  <c r="T48" i="3"/>
  <c r="U93" i="3" s="1"/>
  <c r="B1" i="3"/>
  <c r="B2" i="3" s="1"/>
  <c r="B3" i="3" s="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M124" i="23" l="1"/>
  <c r="O124" i="23" s="1"/>
  <c r="B124" i="23" s="1"/>
  <c r="L191" i="3"/>
  <c r="K202" i="6"/>
  <c r="V88" i="6"/>
  <c r="L202" i="6" s="1"/>
  <c r="H39" i="22" s="1"/>
  <c r="AC39" i="22" s="1"/>
  <c r="V114" i="6"/>
  <c r="L208" i="6" s="1"/>
  <c r="H45" i="22" s="1"/>
  <c r="AC45" i="22" s="1"/>
  <c r="K208" i="6"/>
  <c r="U117" i="6"/>
  <c r="V117" i="6" s="1"/>
  <c r="U115" i="6"/>
  <c r="U121" i="9"/>
  <c r="V121" i="9" s="1"/>
  <c r="J208" i="9"/>
  <c r="J215" i="11"/>
  <c r="V101" i="11"/>
  <c r="L215" i="11" s="1"/>
  <c r="M52" i="22" s="1"/>
  <c r="U100" i="11"/>
  <c r="V100" i="11" s="1"/>
  <c r="U99" i="11"/>
  <c r="V99" i="11" s="1"/>
  <c r="U104" i="3"/>
  <c r="V104" i="3" s="1"/>
  <c r="J183" i="3"/>
  <c r="M118" i="23" s="1"/>
  <c r="O118" i="23" s="1"/>
  <c r="B118" i="23" s="1"/>
  <c r="N118" i="23"/>
  <c r="L183" i="3"/>
  <c r="M129" i="23"/>
  <c r="M92" i="23"/>
  <c r="O92" i="23" s="1"/>
  <c r="B92" i="23" s="1"/>
  <c r="L33" i="5"/>
  <c r="M96" i="23"/>
  <c r="O96" i="23" s="1"/>
  <c r="B96" i="23" s="1"/>
  <c r="L37" i="5"/>
  <c r="V95" i="6"/>
  <c r="J205" i="6"/>
  <c r="V96" i="6"/>
  <c r="V97" i="6"/>
  <c r="V98" i="6"/>
  <c r="V94" i="6"/>
  <c r="L205" i="6" s="1"/>
  <c r="H42" i="22" s="1"/>
  <c r="AC42" i="22" s="1"/>
  <c r="J208" i="6"/>
  <c r="U121" i="6"/>
  <c r="V121" i="6" s="1"/>
  <c r="N119" i="23"/>
  <c r="L184" i="3"/>
  <c r="M104" i="23"/>
  <c r="O104" i="23" s="1"/>
  <c r="B104" i="23" s="1"/>
  <c r="L44" i="4"/>
  <c r="M106" i="23"/>
  <c r="O106" i="23" s="1"/>
  <c r="B106" i="23" s="1"/>
  <c r="L46" i="4"/>
  <c r="M95" i="23"/>
  <c r="O95" i="23" s="1"/>
  <c r="B95" i="23" s="1"/>
  <c r="L36" i="5"/>
  <c r="L186" i="3"/>
  <c r="M94" i="23"/>
  <c r="O94" i="23" s="1"/>
  <c r="B94" i="23" s="1"/>
  <c r="L35" i="5"/>
  <c r="V90" i="6"/>
  <c r="L204" i="6" s="1"/>
  <c r="H41" i="22" s="1"/>
  <c r="AC41" i="22" s="1"/>
  <c r="K204" i="6"/>
  <c r="K195" i="6"/>
  <c r="V59" i="6"/>
  <c r="L195" i="6" s="1"/>
  <c r="H32" i="22" s="1"/>
  <c r="AC32" i="22" s="1"/>
  <c r="J216" i="6"/>
  <c r="U174" i="6"/>
  <c r="V174" i="6" s="1"/>
  <c r="V128" i="6"/>
  <c r="U66" i="6"/>
  <c r="U65" i="6"/>
  <c r="V65" i="6" s="1"/>
  <c r="U64" i="6"/>
  <c r="U40" i="6"/>
  <c r="G35" i="6"/>
  <c r="V126" i="6"/>
  <c r="L214" i="6" s="1"/>
  <c r="H51" i="22" s="1"/>
  <c r="AC51" i="22" s="1"/>
  <c r="U87" i="6"/>
  <c r="U86" i="6"/>
  <c r="V86" i="6" s="1"/>
  <c r="U85" i="6"/>
  <c r="V85" i="6" s="1"/>
  <c r="U84" i="6"/>
  <c r="J207" i="6"/>
  <c r="U118" i="6"/>
  <c r="V118" i="6" s="1"/>
  <c r="K195" i="7"/>
  <c r="V59" i="7"/>
  <c r="L195" i="7" s="1"/>
  <c r="I32" i="22" s="1"/>
  <c r="AD32" i="22" s="1"/>
  <c r="J216" i="7"/>
  <c r="U174" i="7"/>
  <c r="V174" i="7" s="1"/>
  <c r="V128" i="7"/>
  <c r="V126" i="7"/>
  <c r="L214" i="7" s="1"/>
  <c r="I51" i="22" s="1"/>
  <c r="AD51" i="22" s="1"/>
  <c r="U66" i="7"/>
  <c r="U65" i="7"/>
  <c r="V65" i="7" s="1"/>
  <c r="U64" i="7"/>
  <c r="U40" i="7"/>
  <c r="G35" i="7"/>
  <c r="U87" i="7"/>
  <c r="U86" i="7"/>
  <c r="V86" i="7" s="1"/>
  <c r="U85" i="7"/>
  <c r="V85" i="7" s="1"/>
  <c r="U84" i="7"/>
  <c r="K182" i="3"/>
  <c r="V93" i="3"/>
  <c r="U107" i="3"/>
  <c r="V107" i="3" s="1"/>
  <c r="J184" i="3"/>
  <c r="M119" i="23" s="1"/>
  <c r="M126" i="23"/>
  <c r="M128" i="23"/>
  <c r="O128" i="23" s="1"/>
  <c r="B128" i="23" s="1"/>
  <c r="L195" i="3"/>
  <c r="M108" i="23"/>
  <c r="O108" i="23" s="1"/>
  <c r="B108" i="23" s="1"/>
  <c r="L48" i="4"/>
  <c r="M107" i="23"/>
  <c r="O107" i="23" s="1"/>
  <c r="B107" i="23" s="1"/>
  <c r="L47" i="4"/>
  <c r="M91" i="23"/>
  <c r="O91" i="23" s="1"/>
  <c r="B91" i="23" s="1"/>
  <c r="L32" i="5"/>
  <c r="M98" i="23"/>
  <c r="O98" i="23" s="1"/>
  <c r="B98" i="23" s="1"/>
  <c r="U81" i="3"/>
  <c r="V81" i="3" s="1"/>
  <c r="U80" i="3"/>
  <c r="V80" i="3" s="1"/>
  <c r="U79" i="3"/>
  <c r="U64" i="3"/>
  <c r="K178" i="3" s="1"/>
  <c r="U66" i="3"/>
  <c r="K179" i="3" s="1"/>
  <c r="V66" i="3"/>
  <c r="V64" i="3"/>
  <c r="V87" i="3"/>
  <c r="V88" i="3"/>
  <c r="M127" i="23"/>
  <c r="O127" i="23" s="1"/>
  <c r="B127" i="23" s="1"/>
  <c r="L194" i="3"/>
  <c r="M109" i="23"/>
  <c r="M105" i="23"/>
  <c r="O105" i="23" s="1"/>
  <c r="B105" i="23" s="1"/>
  <c r="L45" i="4"/>
  <c r="M93" i="23"/>
  <c r="O93" i="23" s="1"/>
  <c r="B93" i="23" s="1"/>
  <c r="L34" i="5"/>
  <c r="M97" i="23"/>
  <c r="M99" i="23"/>
  <c r="U63" i="6"/>
  <c r="V63" i="6" s="1"/>
  <c r="U56" i="6"/>
  <c r="V101" i="6"/>
  <c r="L215" i="6" s="1"/>
  <c r="H52" i="22" s="1"/>
  <c r="AC52" i="22" s="1"/>
  <c r="U100" i="6"/>
  <c r="V100" i="6" s="1"/>
  <c r="U99" i="6"/>
  <c r="V99" i="6" s="1"/>
  <c r="J215" i="6"/>
  <c r="U63" i="7"/>
  <c r="V63" i="7" s="1"/>
  <c r="U56" i="7"/>
  <c r="J215" i="9"/>
  <c r="U100" i="9"/>
  <c r="V100" i="9" s="1"/>
  <c r="V101" i="9"/>
  <c r="L215" i="9" s="1"/>
  <c r="K52" i="22" s="1"/>
  <c r="AF52" i="22" s="1"/>
  <c r="U99" i="9"/>
  <c r="V99" i="9" s="1"/>
  <c r="U101" i="3"/>
  <c r="U103" i="3"/>
  <c r="V103" i="3" s="1"/>
  <c r="V100" i="3"/>
  <c r="U121" i="3"/>
  <c r="V121" i="3" s="1"/>
  <c r="V142" i="3"/>
  <c r="V162" i="3"/>
  <c r="J176" i="3"/>
  <c r="M111" i="23" s="1"/>
  <c r="K177" i="3"/>
  <c r="K193" i="3"/>
  <c r="N126" i="23" s="1"/>
  <c r="U86" i="3"/>
  <c r="U154" i="3"/>
  <c r="K176" i="3"/>
  <c r="K188" i="3"/>
  <c r="K196" i="3"/>
  <c r="N129" i="23" s="1"/>
  <c r="L197" i="3"/>
  <c r="V32" i="4"/>
  <c r="V33" i="4"/>
  <c r="V34" i="4"/>
  <c r="K49" i="4"/>
  <c r="N109" i="23" s="1"/>
  <c r="L50" i="4"/>
  <c r="K38" i="5"/>
  <c r="N97" i="23" s="1"/>
  <c r="K39" i="5"/>
  <c r="N98" i="23" s="1"/>
  <c r="K40" i="5"/>
  <c r="N99" i="23" s="1"/>
  <c r="X20" i="6"/>
  <c r="X21" i="6" s="1"/>
  <c r="U73" i="6"/>
  <c r="V73" i="6" s="1"/>
  <c r="U74" i="6"/>
  <c r="V74" i="6" s="1"/>
  <c r="U75" i="6"/>
  <c r="V75" i="6" s="1"/>
  <c r="U76" i="6"/>
  <c r="V76" i="6" s="1"/>
  <c r="U77" i="6"/>
  <c r="V77" i="6" s="1"/>
  <c r="U83" i="6"/>
  <c r="U89" i="6"/>
  <c r="U111" i="6"/>
  <c r="U112" i="6"/>
  <c r="V112" i="6" s="1"/>
  <c r="U113" i="6"/>
  <c r="V113" i="6" s="1"/>
  <c r="U166" i="6"/>
  <c r="V166" i="6" s="1"/>
  <c r="K188" i="6"/>
  <c r="K212" i="6"/>
  <c r="K216" i="6"/>
  <c r="X20" i="7"/>
  <c r="X21" i="7" s="1"/>
  <c r="K216" i="7"/>
  <c r="U173" i="7"/>
  <c r="V173" i="7" s="1"/>
  <c r="U83" i="7"/>
  <c r="T94" i="7"/>
  <c r="T118" i="7"/>
  <c r="J214" i="7"/>
  <c r="V41" i="8"/>
  <c r="L185" i="8" s="1"/>
  <c r="J22" i="22" s="1"/>
  <c r="AE22" i="22" s="1"/>
  <c r="J185" i="8"/>
  <c r="J187" i="8"/>
  <c r="V43" i="8"/>
  <c r="L187" i="8" s="1"/>
  <c r="J24" i="22" s="1"/>
  <c r="AE24" i="22" s="1"/>
  <c r="U51" i="8"/>
  <c r="V98" i="8"/>
  <c r="V94" i="8"/>
  <c r="L205" i="8" s="1"/>
  <c r="J42" i="22" s="1"/>
  <c r="AE42" i="22" s="1"/>
  <c r="V95" i="8"/>
  <c r="J205" i="8"/>
  <c r="V96" i="8"/>
  <c r="J215" i="8"/>
  <c r="V101" i="8"/>
  <c r="L215" i="8" s="1"/>
  <c r="J52" i="22" s="1"/>
  <c r="U100" i="8"/>
  <c r="V100" i="8" s="1"/>
  <c r="U99" i="8"/>
  <c r="V99" i="8" s="1"/>
  <c r="T111" i="8"/>
  <c r="T118" i="8"/>
  <c r="K210" i="8"/>
  <c r="V142" i="8"/>
  <c r="L210" i="8" s="1"/>
  <c r="J47" i="22" s="1"/>
  <c r="AE47" i="22" s="1"/>
  <c r="K213" i="8"/>
  <c r="V159" i="8"/>
  <c r="L213" i="8" s="1"/>
  <c r="J50" i="22" s="1"/>
  <c r="AE50" i="22" s="1"/>
  <c r="U50" i="9"/>
  <c r="P130" i="23"/>
  <c r="C130" i="23"/>
  <c r="O110" i="23"/>
  <c r="B110" i="23" s="1"/>
  <c r="V97" i="3"/>
  <c r="P125" i="23"/>
  <c r="K42" i="23" s="1"/>
  <c r="O42" i="23" s="1"/>
  <c r="C125" i="23"/>
  <c r="U70" i="3"/>
  <c r="U71" i="3"/>
  <c r="L192" i="3"/>
  <c r="B1" i="4"/>
  <c r="B2" i="4" s="1"/>
  <c r="B3" i="4" s="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V27" i="4"/>
  <c r="X30" i="6"/>
  <c r="X32" i="6"/>
  <c r="U48" i="6"/>
  <c r="K190" i="6" s="1"/>
  <c r="U49" i="6"/>
  <c r="V55" i="6"/>
  <c r="H64" i="6"/>
  <c r="T64" i="6" s="1"/>
  <c r="J197" i="6" s="1"/>
  <c r="V146" i="6"/>
  <c r="L211" i="6" s="1"/>
  <c r="H48" i="22" s="1"/>
  <c r="AC48" i="22" s="1"/>
  <c r="V163" i="6"/>
  <c r="L189" i="6" s="1"/>
  <c r="H26" i="22" s="1"/>
  <c r="AC26" i="22" s="1"/>
  <c r="K187" i="6"/>
  <c r="X28" i="7"/>
  <c r="X30" i="7"/>
  <c r="X32" i="7"/>
  <c r="U48" i="7"/>
  <c r="K190" i="7" s="1"/>
  <c r="U49" i="7"/>
  <c r="V55" i="7"/>
  <c r="H64" i="7"/>
  <c r="T64" i="7" s="1"/>
  <c r="J197" i="7" s="1"/>
  <c r="V88" i="7"/>
  <c r="L202" i="7" s="1"/>
  <c r="I39" i="22" s="1"/>
  <c r="AD39" i="22" s="1"/>
  <c r="V89" i="7"/>
  <c r="L203" i="7" s="1"/>
  <c r="I40" i="22" s="1"/>
  <c r="AD40" i="22" s="1"/>
  <c r="V90" i="7"/>
  <c r="L204" i="7" s="1"/>
  <c r="I41" i="22" s="1"/>
  <c r="AD41" i="22" s="1"/>
  <c r="T101" i="7"/>
  <c r="T111" i="7"/>
  <c r="T114" i="7"/>
  <c r="J212" i="7"/>
  <c r="V154" i="7"/>
  <c r="L212" i="7" s="1"/>
  <c r="I49" i="22" s="1"/>
  <c r="AD49" i="22" s="1"/>
  <c r="J190" i="7"/>
  <c r="U114" i="8"/>
  <c r="U113" i="8"/>
  <c r="V113" i="8" s="1"/>
  <c r="U112" i="8"/>
  <c r="V112" i="8" s="1"/>
  <c r="U111" i="8"/>
  <c r="U56" i="8"/>
  <c r="U63" i="8"/>
  <c r="V63" i="8" s="1"/>
  <c r="V97" i="8"/>
  <c r="U121" i="8"/>
  <c r="V121" i="8" s="1"/>
  <c r="J208" i="8"/>
  <c r="V42" i="9"/>
  <c r="L186" i="9" s="1"/>
  <c r="K23" i="22" s="1"/>
  <c r="AF23" i="22" s="1"/>
  <c r="K195" i="9"/>
  <c r="V59" i="9"/>
  <c r="L195" i="9" s="1"/>
  <c r="K32" i="22" s="1"/>
  <c r="AF32" i="22" s="1"/>
  <c r="V126" i="9"/>
  <c r="L214" i="9" s="1"/>
  <c r="K51" i="22" s="1"/>
  <c r="AF51" i="22" s="1"/>
  <c r="U87" i="9"/>
  <c r="U86" i="9"/>
  <c r="V86" i="9" s="1"/>
  <c r="U85" i="9"/>
  <c r="V85" i="9" s="1"/>
  <c r="U84" i="9"/>
  <c r="J216" i="9"/>
  <c r="V128" i="9"/>
  <c r="U174" i="9"/>
  <c r="V174" i="9" s="1"/>
  <c r="U66" i="9"/>
  <c r="U65" i="9"/>
  <c r="V65" i="9" s="1"/>
  <c r="U64" i="9"/>
  <c r="U40" i="9"/>
  <c r="U59" i="21"/>
  <c r="T52" i="21"/>
  <c r="V61" i="10"/>
  <c r="I56" i="21"/>
  <c r="Q56" i="21"/>
  <c r="U94" i="21"/>
  <c r="V102" i="10"/>
  <c r="U130" i="21"/>
  <c r="K209" i="10"/>
  <c r="V138" i="10"/>
  <c r="L209" i="10" s="1"/>
  <c r="L46" i="22" s="1"/>
  <c r="AG46" i="22" s="1"/>
  <c r="V90" i="11"/>
  <c r="L204" i="11" s="1"/>
  <c r="M41" i="22" s="1"/>
  <c r="AH41" i="22" s="1"/>
  <c r="K204" i="11"/>
  <c r="V97" i="11"/>
  <c r="V98" i="11"/>
  <c r="V94" i="11"/>
  <c r="L205" i="11" s="1"/>
  <c r="M42" i="22" s="1"/>
  <c r="AH42" i="22" s="1"/>
  <c r="V95" i="11"/>
  <c r="V96" i="11"/>
  <c r="J205" i="11"/>
  <c r="K212" i="11"/>
  <c r="V154" i="11"/>
  <c r="L212" i="11" s="1"/>
  <c r="M49" i="22" s="1"/>
  <c r="AH49" i="22" s="1"/>
  <c r="V48" i="6"/>
  <c r="L190" i="6" s="1"/>
  <c r="H27" i="22" s="1"/>
  <c r="AC27" i="22" s="1"/>
  <c r="K186" i="6"/>
  <c r="V48" i="7"/>
  <c r="L190" i="7" s="1"/>
  <c r="I27" i="22" s="1"/>
  <c r="AD27" i="22" s="1"/>
  <c r="K206" i="7"/>
  <c r="V107" i="7"/>
  <c r="L206" i="7" s="1"/>
  <c r="I43" i="22" s="1"/>
  <c r="AD43" i="22" s="1"/>
  <c r="J188" i="8"/>
  <c r="V44" i="8"/>
  <c r="L188" i="8" s="1"/>
  <c r="J25" i="22" s="1"/>
  <c r="AE25" i="22" s="1"/>
  <c r="V90" i="8"/>
  <c r="L204" i="8" s="1"/>
  <c r="J41" i="22" s="1"/>
  <c r="AE41" i="22" s="1"/>
  <c r="K206" i="8"/>
  <c r="V107" i="8"/>
  <c r="L206" i="8" s="1"/>
  <c r="J43" i="22" s="1"/>
  <c r="AE43" i="22" s="1"/>
  <c r="J212" i="8"/>
  <c r="V154" i="8"/>
  <c r="L212" i="8" s="1"/>
  <c r="J49" i="22" s="1"/>
  <c r="AE49" i="22" s="1"/>
  <c r="J207" i="9"/>
  <c r="U118" i="9"/>
  <c r="V118" i="9" s="1"/>
  <c r="U82" i="21"/>
  <c r="K204" i="10"/>
  <c r="T46" i="21"/>
  <c r="J185" i="21" s="1"/>
  <c r="M67" i="23" s="1"/>
  <c r="K106" i="21"/>
  <c r="O106" i="21"/>
  <c r="S106" i="21"/>
  <c r="T126" i="21"/>
  <c r="U147" i="21"/>
  <c r="V155" i="10"/>
  <c r="V40" i="4"/>
  <c r="X29" i="6"/>
  <c r="V41" i="6"/>
  <c r="L185" i="6" s="1"/>
  <c r="H22" i="22" s="1"/>
  <c r="AC22" i="22" s="1"/>
  <c r="U133" i="6"/>
  <c r="V133" i="6" s="1"/>
  <c r="V138" i="6"/>
  <c r="L209" i="6" s="1"/>
  <c r="H46" i="22" s="1"/>
  <c r="AC46" i="22" s="1"/>
  <c r="X29" i="7"/>
  <c r="V41" i="7"/>
  <c r="L185" i="7" s="1"/>
  <c r="I22" i="22" s="1"/>
  <c r="AD22" i="22" s="1"/>
  <c r="V42" i="7"/>
  <c r="L186" i="7" s="1"/>
  <c r="I23" i="22" s="1"/>
  <c r="AD23" i="22" s="1"/>
  <c r="V43" i="7"/>
  <c r="L187" i="7" s="1"/>
  <c r="I24" i="22" s="1"/>
  <c r="AD24" i="22" s="1"/>
  <c r="V44" i="7"/>
  <c r="L188" i="7" s="1"/>
  <c r="I25" i="22" s="1"/>
  <c r="AD25" i="22" s="1"/>
  <c r="J196" i="7"/>
  <c r="U133" i="7"/>
  <c r="V133" i="7" s="1"/>
  <c r="V102" i="7"/>
  <c r="V138" i="7"/>
  <c r="L209" i="7" s="1"/>
  <c r="I46" i="22" s="1"/>
  <c r="AD46" i="22" s="1"/>
  <c r="J209" i="7"/>
  <c r="K210" i="7"/>
  <c r="V142" i="7"/>
  <c r="L210" i="7" s="1"/>
  <c r="I47" i="22" s="1"/>
  <c r="AD47" i="22" s="1"/>
  <c r="K213" i="7"/>
  <c r="V159" i="7"/>
  <c r="L213" i="7" s="1"/>
  <c r="I50" i="22" s="1"/>
  <c r="AD50" i="22" s="1"/>
  <c r="X26" i="8"/>
  <c r="T62" i="8"/>
  <c r="J186" i="8"/>
  <c r="K203" i="9"/>
  <c r="V89" i="9"/>
  <c r="L203" i="9" s="1"/>
  <c r="K40" i="22" s="1"/>
  <c r="AF40" i="22" s="1"/>
  <c r="U114" i="9"/>
  <c r="U113" i="9"/>
  <c r="V113" i="9" s="1"/>
  <c r="U112" i="9"/>
  <c r="V112" i="9" s="1"/>
  <c r="U111" i="9"/>
  <c r="V41" i="9"/>
  <c r="L185" i="9" s="1"/>
  <c r="K22" i="22" s="1"/>
  <c r="AF22" i="22" s="1"/>
  <c r="V133" i="9"/>
  <c r="T58" i="9"/>
  <c r="V97" i="9"/>
  <c r="V98" i="9"/>
  <c r="V96" i="9"/>
  <c r="J205" i="9"/>
  <c r="V95" i="9"/>
  <c r="U34" i="21"/>
  <c r="K186" i="10"/>
  <c r="V42" i="10"/>
  <c r="L186" i="10" s="1"/>
  <c r="L23" i="22" s="1"/>
  <c r="AG23" i="22" s="1"/>
  <c r="K50" i="21"/>
  <c r="O50" i="21"/>
  <c r="S50" i="21"/>
  <c r="H54" i="21"/>
  <c r="H64" i="10"/>
  <c r="L54" i="21"/>
  <c r="L64" i="10"/>
  <c r="L56" i="21" s="1"/>
  <c r="P54" i="21"/>
  <c r="P64" i="10"/>
  <c r="P56" i="21" s="1"/>
  <c r="T62" i="10"/>
  <c r="V67" i="10"/>
  <c r="V90" i="10"/>
  <c r="L204" i="10" s="1"/>
  <c r="L41" i="22" s="1"/>
  <c r="AG41" i="22" s="1"/>
  <c r="T92" i="21"/>
  <c r="G35" i="8"/>
  <c r="V48" i="8"/>
  <c r="L190" i="8" s="1"/>
  <c r="J27" i="22" s="1"/>
  <c r="AE27" i="22" s="1"/>
  <c r="V49" i="8"/>
  <c r="L191" i="8" s="1"/>
  <c r="J28" i="22" s="1"/>
  <c r="AE28" i="22" s="1"/>
  <c r="V50" i="8"/>
  <c r="L192" i="8" s="1"/>
  <c r="J29" i="22" s="1"/>
  <c r="AE29" i="22" s="1"/>
  <c r="U173" i="8"/>
  <c r="V173" i="8" s="1"/>
  <c r="G35" i="9"/>
  <c r="V48" i="9"/>
  <c r="L190" i="9" s="1"/>
  <c r="K27" i="22" s="1"/>
  <c r="AF27" i="22" s="1"/>
  <c r="V49" i="9"/>
  <c r="L191" i="9" s="1"/>
  <c r="K28" i="22" s="1"/>
  <c r="AF28" i="22" s="1"/>
  <c r="V50" i="9"/>
  <c r="L192" i="9" s="1"/>
  <c r="K29" i="22" s="1"/>
  <c r="AF29" i="22" s="1"/>
  <c r="V82" i="9"/>
  <c r="V150" i="9"/>
  <c r="K186" i="9"/>
  <c r="J189" i="9"/>
  <c r="U80" i="21"/>
  <c r="U33" i="21"/>
  <c r="K185" i="10"/>
  <c r="T48" i="21"/>
  <c r="J196" i="10"/>
  <c r="U133" i="10"/>
  <c r="U77" i="10"/>
  <c r="U76" i="10"/>
  <c r="U75" i="10"/>
  <c r="U74" i="10"/>
  <c r="U73" i="10"/>
  <c r="H50" i="21"/>
  <c r="L50" i="21"/>
  <c r="P50" i="21"/>
  <c r="T58" i="10"/>
  <c r="J56" i="21"/>
  <c r="R56" i="21"/>
  <c r="T64" i="21"/>
  <c r="U72" i="10"/>
  <c r="T66" i="21"/>
  <c r="T68" i="21"/>
  <c r="U73" i="21"/>
  <c r="U82" i="10"/>
  <c r="K93" i="21"/>
  <c r="O93" i="21"/>
  <c r="S93" i="21"/>
  <c r="U48" i="11"/>
  <c r="K190" i="11" s="1"/>
  <c r="X20" i="11"/>
  <c r="X21" i="11" s="1"/>
  <c r="K188" i="11"/>
  <c r="V44" i="11"/>
  <c r="L188" i="11" s="1"/>
  <c r="M25" i="22" s="1"/>
  <c r="AH25" i="22" s="1"/>
  <c r="T58" i="11"/>
  <c r="T62" i="11"/>
  <c r="V150" i="11"/>
  <c r="L182" i="12"/>
  <c r="N19" i="22" s="1"/>
  <c r="U48" i="12"/>
  <c r="K190" i="12" s="1"/>
  <c r="X20" i="12"/>
  <c r="X21" i="12" s="1"/>
  <c r="K202" i="12"/>
  <c r="V88" i="12"/>
  <c r="L202" i="12" s="1"/>
  <c r="N39" i="22" s="1"/>
  <c r="AI39" i="22" s="1"/>
  <c r="K186" i="12"/>
  <c r="V42" i="12"/>
  <c r="L186" i="12" s="1"/>
  <c r="N23" i="22" s="1"/>
  <c r="AI23" i="22" s="1"/>
  <c r="K188" i="12"/>
  <c r="V44" i="12"/>
  <c r="L188" i="12" s="1"/>
  <c r="N25" i="22" s="1"/>
  <c r="AI25" i="22" s="1"/>
  <c r="T58" i="12"/>
  <c r="T62" i="12"/>
  <c r="V97" i="12"/>
  <c r="V98" i="12"/>
  <c r="J205" i="12"/>
  <c r="V95" i="12"/>
  <c r="V96" i="12"/>
  <c r="J215" i="13"/>
  <c r="V101" i="13"/>
  <c r="L215" i="13" s="1"/>
  <c r="O52" i="22" s="1"/>
  <c r="U100" i="13"/>
  <c r="V100" i="13" s="1"/>
  <c r="U99" i="13"/>
  <c r="V99" i="13" s="1"/>
  <c r="V98" i="14"/>
  <c r="V95" i="14"/>
  <c r="J205" i="14"/>
  <c r="V96" i="14"/>
  <c r="V97" i="14"/>
  <c r="K202" i="17"/>
  <c r="V88" i="17"/>
  <c r="L202" i="17" s="1"/>
  <c r="S39" i="22" s="1"/>
  <c r="AN39" i="22" s="1"/>
  <c r="U118" i="19"/>
  <c r="V118" i="19" s="1"/>
  <c r="J207" i="19"/>
  <c r="K189" i="7"/>
  <c r="X29" i="8"/>
  <c r="U133" i="8"/>
  <c r="V133" i="8" s="1"/>
  <c r="V138" i="8"/>
  <c r="L209" i="8" s="1"/>
  <c r="J46" i="22" s="1"/>
  <c r="AE46" i="22" s="1"/>
  <c r="K189" i="8"/>
  <c r="V88" i="9"/>
  <c r="L202" i="9" s="1"/>
  <c r="K39" i="22" s="1"/>
  <c r="AF39" i="22" s="1"/>
  <c r="V90" i="9"/>
  <c r="L204" i="9" s="1"/>
  <c r="K41" i="22" s="1"/>
  <c r="AF41" i="22" s="1"/>
  <c r="K204" i="9"/>
  <c r="X29" i="9"/>
  <c r="V43" i="9"/>
  <c r="L187" i="9" s="1"/>
  <c r="K24" i="22" s="1"/>
  <c r="AF24" i="22" s="1"/>
  <c r="V44" i="9"/>
  <c r="L188" i="9" s="1"/>
  <c r="K25" i="22" s="1"/>
  <c r="AF25" i="22" s="1"/>
  <c r="V163" i="9"/>
  <c r="L189" i="9" s="1"/>
  <c r="K26" i="22" s="1"/>
  <c r="AF26" i="22" s="1"/>
  <c r="K203" i="10"/>
  <c r="X32" i="10"/>
  <c r="X30" i="10"/>
  <c r="X28" i="10"/>
  <c r="X31" i="10"/>
  <c r="V41" i="10"/>
  <c r="L185" i="10" s="1"/>
  <c r="L22" i="22" s="1"/>
  <c r="AG22" i="22" s="1"/>
  <c r="U36" i="21"/>
  <c r="K188" i="10"/>
  <c r="T51" i="21"/>
  <c r="J187" i="21" s="1"/>
  <c r="M69" i="23" s="1"/>
  <c r="J195" i="10"/>
  <c r="M56" i="21"/>
  <c r="V70" i="10"/>
  <c r="V88" i="10"/>
  <c r="L202" i="10" s="1"/>
  <c r="L39" i="22" s="1"/>
  <c r="AG39" i="22" s="1"/>
  <c r="K86" i="21"/>
  <c r="O86" i="21"/>
  <c r="S86" i="21"/>
  <c r="T87" i="21"/>
  <c r="T91" i="21"/>
  <c r="H93" i="21"/>
  <c r="L93" i="21"/>
  <c r="P93" i="21"/>
  <c r="T101" i="10"/>
  <c r="U95" i="21"/>
  <c r="V103" i="10"/>
  <c r="T142" i="21"/>
  <c r="U146" i="21"/>
  <c r="K212" i="10"/>
  <c r="V154" i="10"/>
  <c r="L212" i="10" s="1"/>
  <c r="L49" i="22" s="1"/>
  <c r="AG49" i="22" s="1"/>
  <c r="T111" i="11"/>
  <c r="T118" i="11"/>
  <c r="K209" i="11"/>
  <c r="V138" i="11"/>
  <c r="L209" i="11" s="1"/>
  <c r="M46" i="22" s="1"/>
  <c r="AH46" i="22" s="1"/>
  <c r="L182" i="11"/>
  <c r="M19" i="22" s="1"/>
  <c r="J207" i="12"/>
  <c r="U118" i="12"/>
  <c r="V118" i="12" s="1"/>
  <c r="V98" i="13"/>
  <c r="V95" i="13"/>
  <c r="V96" i="13"/>
  <c r="J205" i="13"/>
  <c r="V97" i="13"/>
  <c r="K192" i="15"/>
  <c r="U51" i="15"/>
  <c r="U83" i="8"/>
  <c r="J190" i="9"/>
  <c r="K216" i="9"/>
  <c r="U83" i="9"/>
  <c r="V94" i="9"/>
  <c r="L205" i="9" s="1"/>
  <c r="K42" i="22" s="1"/>
  <c r="AF42" i="22" s="1"/>
  <c r="U48" i="10"/>
  <c r="X20" i="10"/>
  <c r="X21" i="10" s="1"/>
  <c r="U35" i="21"/>
  <c r="K187" i="10"/>
  <c r="V48" i="10"/>
  <c r="L190" i="10" s="1"/>
  <c r="L27" i="22" s="1"/>
  <c r="AG27" i="22" s="1"/>
  <c r="T49" i="21"/>
  <c r="U59" i="10"/>
  <c r="K54" i="21"/>
  <c r="K64" i="10"/>
  <c r="K56" i="21" s="1"/>
  <c r="O54" i="21"/>
  <c r="O64" i="10"/>
  <c r="O56" i="21" s="1"/>
  <c r="S54" i="21"/>
  <c r="S64" i="10"/>
  <c r="S56" i="21" s="1"/>
  <c r="N56" i="21"/>
  <c r="T61" i="21"/>
  <c r="T65" i="21"/>
  <c r="T67" i="21"/>
  <c r="T69" i="21"/>
  <c r="H86" i="21"/>
  <c r="L86" i="21"/>
  <c r="P86" i="21"/>
  <c r="T94" i="10"/>
  <c r="T88" i="21"/>
  <c r="K103" i="21"/>
  <c r="O103" i="21"/>
  <c r="S103" i="21"/>
  <c r="K110" i="21"/>
  <c r="O110" i="21"/>
  <c r="S110" i="21"/>
  <c r="T117" i="21"/>
  <c r="V129" i="10"/>
  <c r="T125" i="21"/>
  <c r="V173" i="10"/>
  <c r="K202" i="10"/>
  <c r="V114" i="11"/>
  <c r="L208" i="11" s="1"/>
  <c r="M45" i="22" s="1"/>
  <c r="AH45" i="22" s="1"/>
  <c r="K208" i="11"/>
  <c r="U117" i="11"/>
  <c r="V117" i="11" s="1"/>
  <c r="U115" i="11"/>
  <c r="K185" i="11"/>
  <c r="V41" i="11"/>
  <c r="L185" i="11" s="1"/>
  <c r="M22" i="22" s="1"/>
  <c r="AH22" i="22" s="1"/>
  <c r="K187" i="11"/>
  <c r="V43" i="11"/>
  <c r="L187" i="11" s="1"/>
  <c r="M24" i="22" s="1"/>
  <c r="AH24" i="22" s="1"/>
  <c r="K195" i="11"/>
  <c r="V59" i="11"/>
  <c r="L195" i="11" s="1"/>
  <c r="M32" i="22" s="1"/>
  <c r="AH32" i="22" s="1"/>
  <c r="T64" i="11"/>
  <c r="J197" i="11" s="1"/>
  <c r="U121" i="11"/>
  <c r="V121" i="11" s="1"/>
  <c r="J208" i="11"/>
  <c r="K202" i="11"/>
  <c r="K185" i="12"/>
  <c r="V41" i="12"/>
  <c r="L185" i="12" s="1"/>
  <c r="N22" i="22" s="1"/>
  <c r="AI22" i="22" s="1"/>
  <c r="K187" i="12"/>
  <c r="V43" i="12"/>
  <c r="L187" i="12" s="1"/>
  <c r="N24" i="22" s="1"/>
  <c r="AI24" i="22" s="1"/>
  <c r="K195" i="12"/>
  <c r="V59" i="12"/>
  <c r="L195" i="12" s="1"/>
  <c r="N32" i="22" s="1"/>
  <c r="AI32" i="22" s="1"/>
  <c r="T64" i="12"/>
  <c r="J197" i="12" s="1"/>
  <c r="V59" i="13"/>
  <c r="L195" i="13" s="1"/>
  <c r="O32" i="22" s="1"/>
  <c r="AJ32" i="22" s="1"/>
  <c r="K195" i="13"/>
  <c r="V90" i="12"/>
  <c r="L204" i="12" s="1"/>
  <c r="N41" i="22" s="1"/>
  <c r="AI41" i="22" s="1"/>
  <c r="K204" i="12"/>
  <c r="J215" i="12"/>
  <c r="V101" i="12"/>
  <c r="L215" i="12" s="1"/>
  <c r="N52" i="22" s="1"/>
  <c r="AI52" i="22" s="1"/>
  <c r="U99" i="12"/>
  <c r="V99" i="12" s="1"/>
  <c r="U100" i="12"/>
  <c r="V100" i="12" s="1"/>
  <c r="U121" i="12"/>
  <c r="V121" i="12" s="1"/>
  <c r="J208" i="12"/>
  <c r="U56" i="13"/>
  <c r="U63" i="13"/>
  <c r="V63" i="13" s="1"/>
  <c r="J215" i="14"/>
  <c r="V101" i="14"/>
  <c r="L215" i="14" s="1"/>
  <c r="P52" i="22" s="1"/>
  <c r="AK52" i="22" s="1"/>
  <c r="U100" i="14"/>
  <c r="V100" i="14" s="1"/>
  <c r="U99" i="14"/>
  <c r="V99" i="14" s="1"/>
  <c r="K191" i="17"/>
  <c r="U50" i="17"/>
  <c r="X32" i="13"/>
  <c r="X30" i="13"/>
  <c r="X28" i="13"/>
  <c r="X31" i="13"/>
  <c r="J207" i="13"/>
  <c r="U118" i="13"/>
  <c r="V118" i="13" s="1"/>
  <c r="U121" i="13"/>
  <c r="V121" i="13" s="1"/>
  <c r="J208" i="13"/>
  <c r="K185" i="14"/>
  <c r="V41" i="14"/>
  <c r="L185" i="14" s="1"/>
  <c r="P22" i="22" s="1"/>
  <c r="AK22" i="22" s="1"/>
  <c r="J207" i="14"/>
  <c r="U118" i="14"/>
  <c r="V118" i="14" s="1"/>
  <c r="K213" i="14"/>
  <c r="V159" i="14"/>
  <c r="L213" i="14" s="1"/>
  <c r="P50" i="22" s="1"/>
  <c r="AK50" i="22" s="1"/>
  <c r="K203" i="14"/>
  <c r="V98" i="15"/>
  <c r="V95" i="15"/>
  <c r="J205" i="15"/>
  <c r="V96" i="15"/>
  <c r="V94" i="15"/>
  <c r="L205" i="15" s="1"/>
  <c r="Q42" i="22" s="1"/>
  <c r="AL42" i="22" s="1"/>
  <c r="J215" i="15"/>
  <c r="V101" i="15"/>
  <c r="L215" i="15" s="1"/>
  <c r="Q52" i="22" s="1"/>
  <c r="AL52" i="22" s="1"/>
  <c r="U100" i="15"/>
  <c r="V100" i="15" s="1"/>
  <c r="U99" i="15"/>
  <c r="V99" i="15" s="1"/>
  <c r="J207" i="15"/>
  <c r="U118" i="15"/>
  <c r="V118" i="15" s="1"/>
  <c r="K213" i="15"/>
  <c r="V159" i="15"/>
  <c r="L213" i="15" s="1"/>
  <c r="Q50" i="22" s="1"/>
  <c r="AL50" i="22" s="1"/>
  <c r="J205" i="16"/>
  <c r="V98" i="16"/>
  <c r="V94" i="16"/>
  <c r="L205" i="16" s="1"/>
  <c r="R42" i="22" s="1"/>
  <c r="AM42" i="22" s="1"/>
  <c r="V95" i="16"/>
  <c r="V96" i="16"/>
  <c r="J215" i="16"/>
  <c r="V101" i="16"/>
  <c r="L215" i="16" s="1"/>
  <c r="R52" i="22" s="1"/>
  <c r="AM52" i="22" s="1"/>
  <c r="U100" i="16"/>
  <c r="V100" i="16" s="1"/>
  <c r="U99" i="16"/>
  <c r="V99" i="16" s="1"/>
  <c r="J209" i="16"/>
  <c r="V138" i="16"/>
  <c r="L209" i="16" s="1"/>
  <c r="R46" i="22" s="1"/>
  <c r="AM46" i="22" s="1"/>
  <c r="K196" i="17"/>
  <c r="U58" i="17"/>
  <c r="U57" i="17" s="1"/>
  <c r="V57" i="17" s="1"/>
  <c r="V56" i="17"/>
  <c r="L196" i="17" s="1"/>
  <c r="S33" i="22" s="1"/>
  <c r="AN33" i="22" s="1"/>
  <c r="T64" i="17"/>
  <c r="J197" i="17" s="1"/>
  <c r="T62" i="17"/>
  <c r="V89" i="17"/>
  <c r="L203" i="17" s="1"/>
  <c r="S40" i="22" s="1"/>
  <c r="AN40" i="22" s="1"/>
  <c r="U173" i="18"/>
  <c r="V173" i="18" s="1"/>
  <c r="V50" i="18"/>
  <c r="L192" i="18" s="1"/>
  <c r="T29" i="22" s="1"/>
  <c r="AO29" i="22" s="1"/>
  <c r="V49" i="18"/>
  <c r="L191" i="18" s="1"/>
  <c r="T28" i="22" s="1"/>
  <c r="AO28" i="22" s="1"/>
  <c r="J190" i="18"/>
  <c r="V55" i="18"/>
  <c r="U83" i="18"/>
  <c r="K216" i="18"/>
  <c r="U49" i="18"/>
  <c r="J214" i="18"/>
  <c r="V129" i="18"/>
  <c r="U173" i="19"/>
  <c r="V173" i="19" s="1"/>
  <c r="V50" i="19"/>
  <c r="L192" i="19" s="1"/>
  <c r="U29" i="22" s="1"/>
  <c r="AP29" i="22" s="1"/>
  <c r="V49" i="19"/>
  <c r="L191" i="19" s="1"/>
  <c r="U28" i="22" s="1"/>
  <c r="AP28" i="22" s="1"/>
  <c r="J190" i="19"/>
  <c r="V55" i="19"/>
  <c r="U49" i="19"/>
  <c r="U83" i="19"/>
  <c r="T62" i="19"/>
  <c r="G35" i="19" s="1"/>
  <c r="K216" i="19"/>
  <c r="J196" i="20"/>
  <c r="U76" i="20"/>
  <c r="V76" i="20" s="1"/>
  <c r="U74" i="20"/>
  <c r="V74" i="20" s="1"/>
  <c r="U73" i="20"/>
  <c r="V73" i="20" s="1"/>
  <c r="U133" i="20"/>
  <c r="V133" i="20" s="1"/>
  <c r="U75" i="20"/>
  <c r="V75" i="20" s="1"/>
  <c r="U166" i="9"/>
  <c r="V166" i="9" s="1"/>
  <c r="T40" i="21"/>
  <c r="T41" i="21"/>
  <c r="J183" i="21" s="1"/>
  <c r="M65" i="23" s="1"/>
  <c r="T42" i="21"/>
  <c r="J184" i="21" s="1"/>
  <c r="M66" i="23" s="1"/>
  <c r="T43" i="21"/>
  <c r="J186" i="21" s="1"/>
  <c r="M68" i="23" s="1"/>
  <c r="T44" i="21"/>
  <c r="T45" i="21"/>
  <c r="T47" i="21"/>
  <c r="I50" i="21"/>
  <c r="M50" i="21"/>
  <c r="Q50" i="21"/>
  <c r="T53" i="21"/>
  <c r="I54" i="21"/>
  <c r="M54" i="21"/>
  <c r="Q54" i="21"/>
  <c r="T74" i="21"/>
  <c r="T75" i="21"/>
  <c r="J191" i="21" s="1"/>
  <c r="M73" i="23" s="1"/>
  <c r="T76" i="21"/>
  <c r="J192" i="21" s="1"/>
  <c r="M74" i="23" s="1"/>
  <c r="T77" i="21"/>
  <c r="T78" i="21"/>
  <c r="T79" i="21"/>
  <c r="T80" i="21"/>
  <c r="J194" i="21" s="1"/>
  <c r="M76" i="23" s="1"/>
  <c r="T81" i="21"/>
  <c r="J195" i="21" s="1"/>
  <c r="M77" i="23" s="1"/>
  <c r="T82" i="21"/>
  <c r="J196" i="21" s="1"/>
  <c r="M78" i="23" s="1"/>
  <c r="I86" i="21"/>
  <c r="M86" i="21"/>
  <c r="Q86" i="21"/>
  <c r="U86" i="21"/>
  <c r="T90" i="21"/>
  <c r="U28" i="5" s="1"/>
  <c r="I93" i="21"/>
  <c r="M93" i="21"/>
  <c r="Q93" i="21"/>
  <c r="H103" i="21"/>
  <c r="L103" i="21"/>
  <c r="P103" i="21"/>
  <c r="T111" i="10"/>
  <c r="T104" i="21"/>
  <c r="T105" i="21"/>
  <c r="H106" i="21"/>
  <c r="L106" i="21"/>
  <c r="P106" i="21"/>
  <c r="T114" i="10"/>
  <c r="T107" i="21"/>
  <c r="T108" i="21"/>
  <c r="T109" i="21"/>
  <c r="H110" i="21"/>
  <c r="L110" i="21"/>
  <c r="P110" i="21"/>
  <c r="T118" i="10"/>
  <c r="T110" i="21" s="1"/>
  <c r="T111" i="21"/>
  <c r="T112" i="21"/>
  <c r="T113" i="21"/>
  <c r="T119" i="21"/>
  <c r="U126" i="21"/>
  <c r="V126" i="21" s="1"/>
  <c r="T138" i="21"/>
  <c r="J203" i="21" s="1"/>
  <c r="M85" i="23" s="1"/>
  <c r="U142" i="21"/>
  <c r="V142" i="21" s="1"/>
  <c r="T155" i="21"/>
  <c r="J181" i="21" s="1"/>
  <c r="M63" i="23" s="1"/>
  <c r="T156" i="21"/>
  <c r="T157" i="21"/>
  <c r="T158" i="21"/>
  <c r="T159" i="21"/>
  <c r="T160" i="21"/>
  <c r="T161" i="21"/>
  <c r="V161" i="21" s="1"/>
  <c r="J192" i="10"/>
  <c r="J200" i="10"/>
  <c r="J204" i="10"/>
  <c r="K205" i="10"/>
  <c r="X29" i="11"/>
  <c r="U133" i="11"/>
  <c r="V133" i="11" s="1"/>
  <c r="K189" i="11"/>
  <c r="J196" i="11"/>
  <c r="X29" i="12"/>
  <c r="V94" i="12"/>
  <c r="L205" i="12" s="1"/>
  <c r="N42" i="22" s="1"/>
  <c r="AI42" i="22" s="1"/>
  <c r="V107" i="12"/>
  <c r="L206" i="12" s="1"/>
  <c r="N43" i="22" s="1"/>
  <c r="AI43" i="22" s="1"/>
  <c r="V134" i="12"/>
  <c r="U48" i="13"/>
  <c r="K190" i="13" s="1"/>
  <c r="X20" i="13"/>
  <c r="X21" i="13" s="1"/>
  <c r="V44" i="13"/>
  <c r="L188" i="13" s="1"/>
  <c r="O25" i="22" s="1"/>
  <c r="AJ25" i="22" s="1"/>
  <c r="V48" i="13"/>
  <c r="L190" i="13" s="1"/>
  <c r="O27" i="22" s="1"/>
  <c r="AJ27" i="22" s="1"/>
  <c r="V107" i="13"/>
  <c r="L206" i="13" s="1"/>
  <c r="O43" i="22" s="1"/>
  <c r="AJ43" i="22" s="1"/>
  <c r="V134" i="13"/>
  <c r="K209" i="13"/>
  <c r="V138" i="13"/>
  <c r="L209" i="13" s="1"/>
  <c r="O46" i="22" s="1"/>
  <c r="AJ46" i="22" s="1"/>
  <c r="V155" i="13"/>
  <c r="L182" i="13"/>
  <c r="O19" i="22" s="1"/>
  <c r="V67" i="14"/>
  <c r="V107" i="14"/>
  <c r="L206" i="14" s="1"/>
  <c r="P43" i="22" s="1"/>
  <c r="AK43" i="22" s="1"/>
  <c r="T114" i="14"/>
  <c r="K210" i="14"/>
  <c r="V142" i="14"/>
  <c r="L210" i="14" s="1"/>
  <c r="P47" i="22" s="1"/>
  <c r="AK47" i="22" s="1"/>
  <c r="V155" i="14"/>
  <c r="K187" i="14"/>
  <c r="K195" i="14"/>
  <c r="U114" i="15"/>
  <c r="U113" i="15"/>
  <c r="V113" i="15" s="1"/>
  <c r="U112" i="15"/>
  <c r="V112" i="15" s="1"/>
  <c r="U111" i="15"/>
  <c r="T62" i="15"/>
  <c r="V97" i="15"/>
  <c r="T114" i="15"/>
  <c r="K210" i="15"/>
  <c r="V142" i="15"/>
  <c r="L210" i="15" s="1"/>
  <c r="Q47" i="22" s="1"/>
  <c r="AL47" i="22" s="1"/>
  <c r="V155" i="15"/>
  <c r="K191" i="15"/>
  <c r="K195" i="15"/>
  <c r="U114" i="16"/>
  <c r="U111" i="16"/>
  <c r="U112" i="16"/>
  <c r="V112" i="16" s="1"/>
  <c r="V43" i="16"/>
  <c r="L187" i="16" s="1"/>
  <c r="R24" i="22" s="1"/>
  <c r="AM24" i="22" s="1"/>
  <c r="V59" i="16"/>
  <c r="L195" i="16" s="1"/>
  <c r="R32" i="22" s="1"/>
  <c r="AM32" i="22" s="1"/>
  <c r="K195" i="16"/>
  <c r="T62" i="16"/>
  <c r="V97" i="16"/>
  <c r="V102" i="16"/>
  <c r="U121" i="16"/>
  <c r="V121" i="16" s="1"/>
  <c r="V165" i="16"/>
  <c r="K204" i="17"/>
  <c r="V90" i="17"/>
  <c r="L204" i="17" s="1"/>
  <c r="S41" i="22" s="1"/>
  <c r="AN41" i="22" s="1"/>
  <c r="U114" i="17"/>
  <c r="U111" i="17"/>
  <c r="U112" i="17"/>
  <c r="V112" i="17" s="1"/>
  <c r="V73" i="17"/>
  <c r="J215" i="17"/>
  <c r="U100" i="17"/>
  <c r="V100" i="17" s="1"/>
  <c r="U99" i="17"/>
  <c r="V99" i="17" s="1"/>
  <c r="V101" i="17"/>
  <c r="L215" i="17" s="1"/>
  <c r="S52" i="22" s="1"/>
  <c r="AN52" i="22" s="1"/>
  <c r="U113" i="17"/>
  <c r="V113" i="17" s="1"/>
  <c r="J196" i="19"/>
  <c r="U133" i="19"/>
  <c r="V133" i="19" s="1"/>
  <c r="U76" i="19"/>
  <c r="V76" i="19" s="1"/>
  <c r="U74" i="19"/>
  <c r="V74" i="19" s="1"/>
  <c r="U77" i="19"/>
  <c r="V77" i="19" s="1"/>
  <c r="U73" i="19"/>
  <c r="V73" i="19" s="1"/>
  <c r="U75" i="19"/>
  <c r="V75" i="19" s="1"/>
  <c r="U118" i="20"/>
  <c r="V118" i="20" s="1"/>
  <c r="V146" i="9"/>
  <c r="L211" i="9" s="1"/>
  <c r="K48" i="22" s="1"/>
  <c r="AF48" i="22" s="1"/>
  <c r="X26" i="10"/>
  <c r="T32" i="21"/>
  <c r="J176" i="21" s="1"/>
  <c r="M58" i="23" s="1"/>
  <c r="T33" i="21"/>
  <c r="J177" i="21" s="1"/>
  <c r="M59" i="23" s="1"/>
  <c r="T34" i="21"/>
  <c r="J178" i="21" s="1"/>
  <c r="M60" i="23" s="1"/>
  <c r="T35" i="21"/>
  <c r="J179" i="21" s="1"/>
  <c r="M61" i="23" s="1"/>
  <c r="T36" i="21"/>
  <c r="J180" i="21" s="1"/>
  <c r="M62" i="23" s="1"/>
  <c r="U49" i="10"/>
  <c r="V55" i="10"/>
  <c r="J50" i="21"/>
  <c r="N50" i="21"/>
  <c r="R50" i="21"/>
  <c r="J54" i="21"/>
  <c r="N54" i="21"/>
  <c r="R54" i="21"/>
  <c r="T55" i="21"/>
  <c r="T57" i="21"/>
  <c r="T58" i="21"/>
  <c r="J190" i="21" s="1"/>
  <c r="M72" i="23" s="1"/>
  <c r="T59" i="21"/>
  <c r="T60" i="21"/>
  <c r="T62" i="21"/>
  <c r="T63" i="21"/>
  <c r="T73" i="21"/>
  <c r="U83" i="10"/>
  <c r="J86" i="21"/>
  <c r="N86" i="21"/>
  <c r="R86" i="21"/>
  <c r="V94" i="10"/>
  <c r="L205" i="10" s="1"/>
  <c r="L42" i="22" s="1"/>
  <c r="AG42" i="22" s="1"/>
  <c r="T89" i="21"/>
  <c r="J93" i="21"/>
  <c r="N93" i="21"/>
  <c r="R93" i="21"/>
  <c r="T99" i="21"/>
  <c r="J198" i="21" s="1"/>
  <c r="M80" i="23" s="1"/>
  <c r="I103" i="21"/>
  <c r="M103" i="21"/>
  <c r="Q103" i="21"/>
  <c r="I106" i="21"/>
  <c r="M106" i="21"/>
  <c r="Q106" i="21"/>
  <c r="I110" i="21"/>
  <c r="M110" i="21"/>
  <c r="Q110" i="21"/>
  <c r="U119" i="10"/>
  <c r="U120" i="10"/>
  <c r="T118" i="21"/>
  <c r="J206" i="21" s="1"/>
  <c r="M88" i="23" s="1"/>
  <c r="T121" i="21"/>
  <c r="V134" i="10"/>
  <c r="T134" i="21"/>
  <c r="J202" i="21" s="1"/>
  <c r="M84" i="23" s="1"/>
  <c r="U138" i="21"/>
  <c r="V150" i="10"/>
  <c r="T151" i="21"/>
  <c r="J205" i="21" s="1"/>
  <c r="M87" i="23" s="1"/>
  <c r="U155" i="21"/>
  <c r="U156" i="21"/>
  <c r="V156" i="21" s="1"/>
  <c r="U157" i="21"/>
  <c r="V157" i="21" s="1"/>
  <c r="U166" i="10"/>
  <c r="U159" i="21"/>
  <c r="V159" i="21" s="1"/>
  <c r="U160" i="21"/>
  <c r="V160" i="21" s="1"/>
  <c r="V169" i="10"/>
  <c r="J187" i="10"/>
  <c r="J191" i="10"/>
  <c r="J199" i="10"/>
  <c r="J203" i="10"/>
  <c r="J211" i="10"/>
  <c r="K216" i="10"/>
  <c r="U73" i="11"/>
  <c r="V73" i="11" s="1"/>
  <c r="U74" i="11"/>
  <c r="V74" i="11" s="1"/>
  <c r="U75" i="11"/>
  <c r="V75" i="11" s="1"/>
  <c r="U76" i="11"/>
  <c r="V76" i="11" s="1"/>
  <c r="U83" i="11"/>
  <c r="U89" i="11"/>
  <c r="U111" i="11"/>
  <c r="U112" i="11"/>
  <c r="V112" i="11" s="1"/>
  <c r="U113" i="11"/>
  <c r="V113" i="11" s="1"/>
  <c r="J190" i="12"/>
  <c r="K216" i="12"/>
  <c r="U73" i="12"/>
  <c r="V73" i="12" s="1"/>
  <c r="U74" i="12"/>
  <c r="V74" i="12" s="1"/>
  <c r="U75" i="12"/>
  <c r="V75" i="12" s="1"/>
  <c r="U76" i="12"/>
  <c r="V76" i="12" s="1"/>
  <c r="U77" i="12"/>
  <c r="V77" i="12" s="1"/>
  <c r="U83" i="12"/>
  <c r="U89" i="12"/>
  <c r="V119" i="12"/>
  <c r="X29" i="13"/>
  <c r="T64" i="13"/>
  <c r="J197" i="13" s="1"/>
  <c r="T62" i="13"/>
  <c r="V90" i="13"/>
  <c r="L204" i="13" s="1"/>
  <c r="O41" i="22" s="1"/>
  <c r="AJ41" i="22" s="1"/>
  <c r="V94" i="13"/>
  <c r="L205" i="13" s="1"/>
  <c r="O42" i="22" s="1"/>
  <c r="AJ42" i="22" s="1"/>
  <c r="K203" i="13"/>
  <c r="X20" i="14"/>
  <c r="X21" i="14" s="1"/>
  <c r="L182" i="14"/>
  <c r="P19" i="22" s="1"/>
  <c r="U114" i="14"/>
  <c r="U113" i="14"/>
  <c r="V113" i="14" s="1"/>
  <c r="U112" i="14"/>
  <c r="V112" i="14" s="1"/>
  <c r="U111" i="14"/>
  <c r="V42" i="14"/>
  <c r="L186" i="14" s="1"/>
  <c r="P23" i="22" s="1"/>
  <c r="AK23" i="22" s="1"/>
  <c r="K186" i="14"/>
  <c r="K188" i="14"/>
  <c r="V44" i="14"/>
  <c r="L188" i="14" s="1"/>
  <c r="P25" i="22" s="1"/>
  <c r="AK25" i="22" s="1"/>
  <c r="U48" i="14"/>
  <c r="K190" i="14" s="1"/>
  <c r="T62" i="14"/>
  <c r="V90" i="14"/>
  <c r="L204" i="14" s="1"/>
  <c r="P41" i="22" s="1"/>
  <c r="AK41" i="22" s="1"/>
  <c r="V94" i="14"/>
  <c r="L205" i="14" s="1"/>
  <c r="P42" i="22" s="1"/>
  <c r="AK42" i="22" s="1"/>
  <c r="V88" i="15"/>
  <c r="L202" i="15" s="1"/>
  <c r="Q39" i="22" s="1"/>
  <c r="AL39" i="22" s="1"/>
  <c r="V90" i="15"/>
  <c r="L204" i="15" s="1"/>
  <c r="Q41" i="22" s="1"/>
  <c r="AL41" i="22" s="1"/>
  <c r="K206" i="15"/>
  <c r="V107" i="15"/>
  <c r="L206" i="15" s="1"/>
  <c r="Q43" i="22" s="1"/>
  <c r="AL43" i="22" s="1"/>
  <c r="V88" i="16"/>
  <c r="L202" i="16" s="1"/>
  <c r="R39" i="22" s="1"/>
  <c r="AM39" i="22" s="1"/>
  <c r="V90" i="16"/>
  <c r="L204" i="16" s="1"/>
  <c r="R41" i="22" s="1"/>
  <c r="AM41" i="22" s="1"/>
  <c r="K206" i="16"/>
  <c r="V107" i="16"/>
  <c r="L206" i="16" s="1"/>
  <c r="R43" i="22" s="1"/>
  <c r="AM43" i="22" s="1"/>
  <c r="U173" i="17"/>
  <c r="V173" i="17" s="1"/>
  <c r="V50" i="17"/>
  <c r="L192" i="17" s="1"/>
  <c r="S29" i="22" s="1"/>
  <c r="AN29" i="22" s="1"/>
  <c r="V49" i="17"/>
  <c r="L191" i="17" s="1"/>
  <c r="S28" i="22" s="1"/>
  <c r="AN28" i="22" s="1"/>
  <c r="G35" i="17"/>
  <c r="K216" i="17"/>
  <c r="J190" i="17"/>
  <c r="V55" i="17"/>
  <c r="U83" i="17"/>
  <c r="T114" i="17"/>
  <c r="K211" i="17"/>
  <c r="V146" i="17"/>
  <c r="L211" i="17" s="1"/>
  <c r="S48" i="22" s="1"/>
  <c r="AN48" i="22" s="1"/>
  <c r="K202" i="18"/>
  <c r="V88" i="18"/>
  <c r="L202" i="18" s="1"/>
  <c r="T39" i="22" s="1"/>
  <c r="AO39" i="22" s="1"/>
  <c r="J196" i="18"/>
  <c r="U76" i="18"/>
  <c r="V76" i="18" s="1"/>
  <c r="U77" i="18"/>
  <c r="V77" i="18" s="1"/>
  <c r="U73" i="18"/>
  <c r="V73" i="18" s="1"/>
  <c r="U74" i="18"/>
  <c r="V74" i="18" s="1"/>
  <c r="U133" i="18"/>
  <c r="V133" i="18" s="1"/>
  <c r="K211" i="18"/>
  <c r="V146" i="18"/>
  <c r="L211" i="18" s="1"/>
  <c r="T48" i="22" s="1"/>
  <c r="AO48" i="22" s="1"/>
  <c r="U63" i="20"/>
  <c r="V63" i="20" s="1"/>
  <c r="U56" i="20"/>
  <c r="U77" i="20"/>
  <c r="V77" i="20" s="1"/>
  <c r="AQ55" i="22"/>
  <c r="AQ19" i="22"/>
  <c r="T94" i="21"/>
  <c r="T95" i="21"/>
  <c r="J103" i="21"/>
  <c r="N103" i="21"/>
  <c r="R103" i="21"/>
  <c r="J106" i="21"/>
  <c r="N106" i="21"/>
  <c r="R106" i="21"/>
  <c r="J110" i="21"/>
  <c r="N110" i="21"/>
  <c r="R110" i="21"/>
  <c r="T120" i="21"/>
  <c r="T130" i="21"/>
  <c r="J201" i="21" s="1"/>
  <c r="M83" i="23" s="1"/>
  <c r="U134" i="21"/>
  <c r="T146" i="21"/>
  <c r="J204" i="21" s="1"/>
  <c r="M86" i="23" s="1"/>
  <c r="T147" i="21"/>
  <c r="U151" i="21"/>
  <c r="T165" i="21"/>
  <c r="T166" i="21"/>
  <c r="U50" i="11"/>
  <c r="U114" i="12"/>
  <c r="U113" i="12"/>
  <c r="V113" i="12" s="1"/>
  <c r="U112" i="12"/>
  <c r="V112" i="12" s="1"/>
  <c r="U111" i="12"/>
  <c r="U50" i="12"/>
  <c r="J189" i="12"/>
  <c r="J196" i="13"/>
  <c r="U133" i="13"/>
  <c r="V133" i="13" s="1"/>
  <c r="U77" i="13"/>
  <c r="V77" i="13" s="1"/>
  <c r="U76" i="13"/>
  <c r="V76" i="13" s="1"/>
  <c r="U75" i="13"/>
  <c r="V75" i="13" s="1"/>
  <c r="U74" i="13"/>
  <c r="V74" i="13" s="1"/>
  <c r="U73" i="13"/>
  <c r="V73" i="13" s="1"/>
  <c r="K212" i="13"/>
  <c r="V154" i="13"/>
  <c r="L212" i="13" s="1"/>
  <c r="O49" i="22" s="1"/>
  <c r="AJ49" i="22" s="1"/>
  <c r="X26" i="14"/>
  <c r="U51" i="14"/>
  <c r="K196" i="14"/>
  <c r="U58" i="14"/>
  <c r="U57" i="14" s="1"/>
  <c r="V57" i="14" s="1"/>
  <c r="U63" i="14"/>
  <c r="V63" i="14" s="1"/>
  <c r="U56" i="15"/>
  <c r="U63" i="15"/>
  <c r="V63" i="15" s="1"/>
  <c r="U70" i="15"/>
  <c r="V70" i="15" s="1"/>
  <c r="U50" i="16"/>
  <c r="U56" i="16"/>
  <c r="U63" i="16"/>
  <c r="V63" i="16" s="1"/>
  <c r="U70" i="16"/>
  <c r="V70" i="16" s="1"/>
  <c r="K211" i="16"/>
  <c r="V146" i="16"/>
  <c r="L211" i="16" s="1"/>
  <c r="R48" i="22" s="1"/>
  <c r="AM48" i="22" s="1"/>
  <c r="J207" i="16"/>
  <c r="J207" i="17"/>
  <c r="U118" i="17"/>
  <c r="V118" i="17" s="1"/>
  <c r="J209" i="17"/>
  <c r="V138" i="17"/>
  <c r="L209" i="17" s="1"/>
  <c r="S46" i="22" s="1"/>
  <c r="AN46" i="22" s="1"/>
  <c r="J208" i="18"/>
  <c r="U121" i="18"/>
  <c r="V121" i="18" s="1"/>
  <c r="U115" i="18"/>
  <c r="K208" i="18"/>
  <c r="U117" i="18"/>
  <c r="V117" i="18" s="1"/>
  <c r="V114" i="18"/>
  <c r="L208" i="18" s="1"/>
  <c r="T45" i="22" s="1"/>
  <c r="AO45" i="22" s="1"/>
  <c r="U63" i="19"/>
  <c r="V63" i="19" s="1"/>
  <c r="U56" i="19"/>
  <c r="K216" i="20"/>
  <c r="V50" i="20"/>
  <c r="L192" i="20" s="1"/>
  <c r="V29" i="22" s="1"/>
  <c r="AQ29" i="22" s="1"/>
  <c r="V49" i="20"/>
  <c r="L191" i="20" s="1"/>
  <c r="V28" i="22" s="1"/>
  <c r="AQ28" i="22" s="1"/>
  <c r="U173" i="20"/>
  <c r="V173" i="20" s="1"/>
  <c r="V55" i="20"/>
  <c r="U49" i="20"/>
  <c r="J190" i="20"/>
  <c r="U83" i="20"/>
  <c r="V48" i="15"/>
  <c r="L190" i="15" s="1"/>
  <c r="Q27" i="22" s="1"/>
  <c r="AL27" i="22" s="1"/>
  <c r="L182" i="15"/>
  <c r="Q19" i="22" s="1"/>
  <c r="K186" i="15"/>
  <c r="V48" i="16"/>
  <c r="L190" i="16" s="1"/>
  <c r="R27" i="22" s="1"/>
  <c r="AM27" i="22" s="1"/>
  <c r="U70" i="17"/>
  <c r="V70" i="17" s="1"/>
  <c r="K206" i="17"/>
  <c r="V107" i="17"/>
  <c r="L206" i="17" s="1"/>
  <c r="S43" i="22" s="1"/>
  <c r="AN43" i="22" s="1"/>
  <c r="U58" i="18"/>
  <c r="U57" i="18" s="1"/>
  <c r="V57" i="18" s="1"/>
  <c r="V56" i="18"/>
  <c r="L196" i="18" s="1"/>
  <c r="T33" i="22" s="1"/>
  <c r="AO33" i="22" s="1"/>
  <c r="J205" i="18"/>
  <c r="V96" i="18"/>
  <c r="V98" i="18"/>
  <c r="V97" i="18"/>
  <c r="K205" i="18"/>
  <c r="V94" i="18"/>
  <c r="L205" i="18" s="1"/>
  <c r="T42" i="22" s="1"/>
  <c r="AO42" i="22" s="1"/>
  <c r="U118" i="18"/>
  <c r="V118" i="18" s="1"/>
  <c r="K211" i="19"/>
  <c r="V146" i="19"/>
  <c r="L211" i="19" s="1"/>
  <c r="U48" i="22" s="1"/>
  <c r="AP48" i="22" s="1"/>
  <c r="X24" i="21"/>
  <c r="X20" i="21"/>
  <c r="X21" i="21"/>
  <c r="X22" i="21"/>
  <c r="X23" i="21"/>
  <c r="U166" i="12"/>
  <c r="V166" i="12" s="1"/>
  <c r="K189" i="13"/>
  <c r="K205" i="13"/>
  <c r="X29" i="14"/>
  <c r="U133" i="14"/>
  <c r="V133" i="14" s="1"/>
  <c r="V138" i="14"/>
  <c r="L209" i="14" s="1"/>
  <c r="P46" i="22" s="1"/>
  <c r="AK46" i="22" s="1"/>
  <c r="V154" i="14"/>
  <c r="L212" i="14" s="1"/>
  <c r="P49" i="22" s="1"/>
  <c r="AK49" i="22" s="1"/>
  <c r="K189" i="14"/>
  <c r="J196" i="14"/>
  <c r="K205" i="14"/>
  <c r="X29" i="15"/>
  <c r="V41" i="15"/>
  <c r="L185" i="15" s="1"/>
  <c r="Q22" i="22" s="1"/>
  <c r="AL22" i="22" s="1"/>
  <c r="V44" i="15"/>
  <c r="L188" i="15" s="1"/>
  <c r="Q25" i="22" s="1"/>
  <c r="AL25" i="22" s="1"/>
  <c r="U133" i="15"/>
  <c r="V133" i="15" s="1"/>
  <c r="V138" i="15"/>
  <c r="L209" i="15" s="1"/>
  <c r="Q46" i="22" s="1"/>
  <c r="AL46" i="22" s="1"/>
  <c r="V154" i="15"/>
  <c r="L212" i="15" s="1"/>
  <c r="Q49" i="22" s="1"/>
  <c r="AL49" i="22" s="1"/>
  <c r="K189" i="15"/>
  <c r="J196" i="15"/>
  <c r="K205" i="15"/>
  <c r="X29" i="16"/>
  <c r="V41" i="16"/>
  <c r="L185" i="16" s="1"/>
  <c r="R22" i="22" s="1"/>
  <c r="AM22" i="22" s="1"/>
  <c r="V42" i="16"/>
  <c r="L186" i="16" s="1"/>
  <c r="R23" i="22" s="1"/>
  <c r="AM23" i="22" s="1"/>
  <c r="V44" i="16"/>
  <c r="L188" i="16" s="1"/>
  <c r="R25" i="22" s="1"/>
  <c r="AM25" i="22" s="1"/>
  <c r="V159" i="16"/>
  <c r="L213" i="16" s="1"/>
  <c r="R50" i="22" s="1"/>
  <c r="AM50" i="22" s="1"/>
  <c r="J190" i="16"/>
  <c r="K213" i="16"/>
  <c r="K216" i="16"/>
  <c r="V59" i="17"/>
  <c r="L195" i="17" s="1"/>
  <c r="S32" i="22" s="1"/>
  <c r="AN32" i="22" s="1"/>
  <c r="U76" i="17"/>
  <c r="V76" i="17" s="1"/>
  <c r="V159" i="17"/>
  <c r="L213" i="17" s="1"/>
  <c r="S50" i="22" s="1"/>
  <c r="AN50" i="22" s="1"/>
  <c r="K213" i="17"/>
  <c r="J196" i="17"/>
  <c r="U111" i="18"/>
  <c r="U112" i="18"/>
  <c r="V112" i="18" s="1"/>
  <c r="U113" i="18"/>
  <c r="V113" i="18" s="1"/>
  <c r="K195" i="18"/>
  <c r="V59" i="18"/>
  <c r="L195" i="18" s="1"/>
  <c r="T32" i="22" s="1"/>
  <c r="AO32" i="22" s="1"/>
  <c r="K203" i="18"/>
  <c r="V89" i="18"/>
  <c r="L203" i="18" s="1"/>
  <c r="T40" i="22" s="1"/>
  <c r="AO40" i="22" s="1"/>
  <c r="K210" i="18"/>
  <c r="V142" i="18"/>
  <c r="L210" i="18" s="1"/>
  <c r="T47" i="22" s="1"/>
  <c r="AO47" i="22" s="1"/>
  <c r="K196" i="18"/>
  <c r="K204" i="19"/>
  <c r="K204" i="20"/>
  <c r="V90" i="20"/>
  <c r="L204" i="20" s="1"/>
  <c r="V41" i="22" s="1"/>
  <c r="AQ41" i="22" s="1"/>
  <c r="V146" i="12"/>
  <c r="L211" i="12" s="1"/>
  <c r="N48" i="22" s="1"/>
  <c r="AI48" i="22" s="1"/>
  <c r="X26" i="13"/>
  <c r="U49" i="13"/>
  <c r="V55" i="13"/>
  <c r="U83" i="13"/>
  <c r="U73" i="14"/>
  <c r="V73" i="14" s="1"/>
  <c r="U74" i="14"/>
  <c r="V74" i="14" s="1"/>
  <c r="U75" i="14"/>
  <c r="V75" i="14" s="1"/>
  <c r="U76" i="14"/>
  <c r="V76" i="14" s="1"/>
  <c r="U83" i="14"/>
  <c r="U73" i="15"/>
  <c r="V73" i="15" s="1"/>
  <c r="U74" i="15"/>
  <c r="V74" i="15" s="1"/>
  <c r="U75" i="15"/>
  <c r="V75" i="15" s="1"/>
  <c r="U76" i="15"/>
  <c r="V76" i="15" s="1"/>
  <c r="U83" i="15"/>
  <c r="X20" i="16"/>
  <c r="X21" i="16" s="1"/>
  <c r="U73" i="16"/>
  <c r="V73" i="16" s="1"/>
  <c r="U74" i="16"/>
  <c r="V74" i="16" s="1"/>
  <c r="U75" i="16"/>
  <c r="V75" i="16" s="1"/>
  <c r="U76" i="16"/>
  <c r="V76" i="16" s="1"/>
  <c r="U77" i="16"/>
  <c r="V77" i="16" s="1"/>
  <c r="U83" i="16"/>
  <c r="U133" i="16"/>
  <c r="V133" i="16" s="1"/>
  <c r="K210" i="16"/>
  <c r="V142" i="16"/>
  <c r="L210" i="16" s="1"/>
  <c r="R47" i="22" s="1"/>
  <c r="AM47" i="22" s="1"/>
  <c r="U75" i="17"/>
  <c r="V75" i="17" s="1"/>
  <c r="T94" i="17"/>
  <c r="K210" i="17"/>
  <c r="V142" i="17"/>
  <c r="L210" i="17" s="1"/>
  <c r="S47" i="22" s="1"/>
  <c r="AN47" i="22" s="1"/>
  <c r="T64" i="18"/>
  <c r="J197" i="18" s="1"/>
  <c r="T62" i="18"/>
  <c r="V95" i="18"/>
  <c r="K202" i="19"/>
  <c r="V88" i="19"/>
  <c r="L202" i="19" s="1"/>
  <c r="U39" i="22" s="1"/>
  <c r="AP39" i="22" s="1"/>
  <c r="X32" i="19"/>
  <c r="X30" i="19"/>
  <c r="X28" i="19"/>
  <c r="X29" i="19"/>
  <c r="J208" i="19"/>
  <c r="U121" i="19"/>
  <c r="V121" i="19" s="1"/>
  <c r="K202" i="20"/>
  <c r="V88" i="20"/>
  <c r="L202" i="20" s="1"/>
  <c r="V39" i="22" s="1"/>
  <c r="AQ39" i="22" s="1"/>
  <c r="X32" i="20"/>
  <c r="X30" i="20"/>
  <c r="X28" i="20"/>
  <c r="X29" i="20"/>
  <c r="T64" i="20"/>
  <c r="J197" i="20" s="1"/>
  <c r="T62" i="20"/>
  <c r="T114" i="20"/>
  <c r="K55" i="22"/>
  <c r="AF4" i="22"/>
  <c r="O55" i="22"/>
  <c r="AJ4" i="22"/>
  <c r="S55" i="22"/>
  <c r="AN4" i="22"/>
  <c r="AR15" i="22"/>
  <c r="AF15" i="22"/>
  <c r="AG15" i="22" s="1"/>
  <c r="AH15" i="22" s="1"/>
  <c r="AI15" i="22" s="1"/>
  <c r="AJ15" i="22" s="1"/>
  <c r="AK15" i="22" s="1"/>
  <c r="AL15" i="22" s="1"/>
  <c r="AM15" i="22" s="1"/>
  <c r="AN15" i="22" s="1"/>
  <c r="AO15" i="22" s="1"/>
  <c r="AP15" i="22" s="1"/>
  <c r="AQ15" i="22" s="1"/>
  <c r="T101" i="18"/>
  <c r="K203" i="19"/>
  <c r="V89" i="19"/>
  <c r="L203" i="19" s="1"/>
  <c r="U40" i="22" s="1"/>
  <c r="AP40" i="22" s="1"/>
  <c r="V119" i="19"/>
  <c r="J189" i="19"/>
  <c r="U107" i="19"/>
  <c r="V89" i="20"/>
  <c r="L203" i="20" s="1"/>
  <c r="V40" i="22" s="1"/>
  <c r="AQ40" i="22" s="1"/>
  <c r="K211" i="20"/>
  <c r="AM55" i="22"/>
  <c r="AM19" i="22"/>
  <c r="X29" i="18"/>
  <c r="U70" i="18"/>
  <c r="V70" i="18" s="1"/>
  <c r="U107" i="18"/>
  <c r="V159" i="18"/>
  <c r="L213" i="18" s="1"/>
  <c r="T50" i="22" s="1"/>
  <c r="AO50" i="22" s="1"/>
  <c r="V163" i="18"/>
  <c r="L189" i="18" s="1"/>
  <c r="T26" i="22" s="1"/>
  <c r="AO26" i="22" s="1"/>
  <c r="V165" i="18"/>
  <c r="V167" i="18"/>
  <c r="T94" i="19"/>
  <c r="T101" i="19"/>
  <c r="J214" i="19"/>
  <c r="V129" i="19"/>
  <c r="V159" i="19"/>
  <c r="L213" i="19" s="1"/>
  <c r="U50" i="22" s="1"/>
  <c r="AP50" i="22" s="1"/>
  <c r="V163" i="19"/>
  <c r="L189" i="19" s="1"/>
  <c r="U26" i="22" s="1"/>
  <c r="AP26" i="22" s="1"/>
  <c r="V165" i="19"/>
  <c r="T94" i="20"/>
  <c r="T101" i="20"/>
  <c r="AI55" i="22"/>
  <c r="AI19" i="22"/>
  <c r="W16" i="22"/>
  <c r="V138" i="18"/>
  <c r="L209" i="18" s="1"/>
  <c r="T46" i="22" s="1"/>
  <c r="AO46" i="22" s="1"/>
  <c r="V82" i="20"/>
  <c r="V94" i="20"/>
  <c r="L205" i="20" s="1"/>
  <c r="V42" i="22" s="1"/>
  <c r="AQ42" i="22" s="1"/>
  <c r="V129" i="20"/>
  <c r="K203" i="20"/>
  <c r="AE55" i="22"/>
  <c r="AE19" i="22"/>
  <c r="X16" i="21"/>
  <c r="X18" i="21" s="1"/>
  <c r="X11" i="21"/>
  <c r="L172" i="21"/>
  <c r="X25" i="21"/>
  <c r="X17" i="21"/>
  <c r="X14" i="21"/>
  <c r="AR19" i="22"/>
  <c r="V48" i="17"/>
  <c r="L190" i="17" s="1"/>
  <c r="S27" i="22" s="1"/>
  <c r="AN27" i="22" s="1"/>
  <c r="V48" i="18"/>
  <c r="L190" i="18" s="1"/>
  <c r="T27" i="22" s="1"/>
  <c r="AO27" i="22" s="1"/>
  <c r="V48" i="19"/>
  <c r="L190" i="19" s="1"/>
  <c r="U27" i="22" s="1"/>
  <c r="AP27" i="22" s="1"/>
  <c r="V142" i="19"/>
  <c r="L210" i="19" s="1"/>
  <c r="U47" i="22" s="1"/>
  <c r="AP47" i="22" s="1"/>
  <c r="V48" i="20"/>
  <c r="L190" i="20" s="1"/>
  <c r="V27" i="22" s="1"/>
  <c r="AQ27" i="22" s="1"/>
  <c r="V142" i="20"/>
  <c r="L210" i="20" s="1"/>
  <c r="V47" i="22" s="1"/>
  <c r="AQ47" i="22" s="1"/>
  <c r="V159" i="20"/>
  <c r="L213" i="20" s="1"/>
  <c r="V50" i="22" s="1"/>
  <c r="AQ50" i="22" s="1"/>
  <c r="V121" i="21"/>
  <c r="K189" i="20"/>
  <c r="AH19" i="22"/>
  <c r="AO19" i="22"/>
  <c r="N47" i="23"/>
  <c r="L216" i="19" l="1"/>
  <c r="U53" i="22" s="1"/>
  <c r="H35" i="19"/>
  <c r="J215" i="20"/>
  <c r="V101" i="20"/>
  <c r="L215" i="20" s="1"/>
  <c r="V52" i="22" s="1"/>
  <c r="AQ52" i="22" s="1"/>
  <c r="U99" i="20"/>
  <c r="V99" i="20" s="1"/>
  <c r="U100" i="20"/>
  <c r="V100" i="20" s="1"/>
  <c r="J205" i="19"/>
  <c r="V96" i="19"/>
  <c r="V97" i="19"/>
  <c r="V98" i="19"/>
  <c r="V94" i="19"/>
  <c r="L205" i="19" s="1"/>
  <c r="U42" i="22" s="1"/>
  <c r="AP42" i="22" s="1"/>
  <c r="V95" i="19"/>
  <c r="AF55" i="22"/>
  <c r="AF19" i="22"/>
  <c r="J205" i="17"/>
  <c r="V96" i="17"/>
  <c r="V95" i="17"/>
  <c r="V98" i="17"/>
  <c r="V97" i="17"/>
  <c r="V94" i="17"/>
  <c r="L205" i="17" s="1"/>
  <c r="S42" i="22" s="1"/>
  <c r="AN42" i="22" s="1"/>
  <c r="K199" i="15"/>
  <c r="V83" i="15"/>
  <c r="L199" i="15" s="1"/>
  <c r="Q36" i="22" s="1"/>
  <c r="AL36" i="22" s="1"/>
  <c r="J205" i="20"/>
  <c r="V96" i="20"/>
  <c r="V97" i="20"/>
  <c r="V98" i="20"/>
  <c r="V95" i="20"/>
  <c r="K206" i="18"/>
  <c r="V107" i="18"/>
  <c r="L206" i="18" s="1"/>
  <c r="T43" i="22" s="1"/>
  <c r="AO43" i="22" s="1"/>
  <c r="U100" i="18"/>
  <c r="V100" i="18" s="1"/>
  <c r="U99" i="18"/>
  <c r="V99" i="18" s="1"/>
  <c r="J215" i="18"/>
  <c r="V101" i="18"/>
  <c r="L215" i="18" s="1"/>
  <c r="T52" i="22" s="1"/>
  <c r="AO52" i="22" s="1"/>
  <c r="K199" i="16"/>
  <c r="V83" i="16"/>
  <c r="L199" i="16" s="1"/>
  <c r="R36" i="22" s="1"/>
  <c r="AM36" i="22" s="1"/>
  <c r="V83" i="14"/>
  <c r="L199" i="14" s="1"/>
  <c r="P36" i="22" s="1"/>
  <c r="AK36" i="22" s="1"/>
  <c r="K199" i="14"/>
  <c r="K207" i="18"/>
  <c r="V111" i="18"/>
  <c r="L207" i="18" s="1"/>
  <c r="T44" i="22" s="1"/>
  <c r="AO44" i="22" s="1"/>
  <c r="K192" i="16"/>
  <c r="U51" i="16"/>
  <c r="K202" i="21"/>
  <c r="N84" i="23" s="1"/>
  <c r="O84" i="23" s="1"/>
  <c r="B84" i="23" s="1"/>
  <c r="V134" i="21"/>
  <c r="L202" i="21" s="1"/>
  <c r="W47" i="22" s="1"/>
  <c r="AR47" i="22" s="1"/>
  <c r="U99" i="21"/>
  <c r="J208" i="17"/>
  <c r="U121" i="17"/>
  <c r="V121" i="17" s="1"/>
  <c r="K208" i="14"/>
  <c r="U117" i="14"/>
  <c r="V117" i="14" s="1"/>
  <c r="U115" i="14"/>
  <c r="V114" i="14"/>
  <c r="L208" i="14" s="1"/>
  <c r="P45" i="22" s="1"/>
  <c r="AK45" i="22" s="1"/>
  <c r="V155" i="21"/>
  <c r="L181" i="21" s="1"/>
  <c r="W26" i="22" s="1"/>
  <c r="AR26" i="22" s="1"/>
  <c r="K181" i="21"/>
  <c r="N63" i="23" s="1"/>
  <c r="U112" i="21"/>
  <c r="V112" i="21" s="1"/>
  <c r="V120" i="10"/>
  <c r="U75" i="21"/>
  <c r="K199" i="10"/>
  <c r="V83" i="10"/>
  <c r="L199" i="10" s="1"/>
  <c r="L36" i="22" s="1"/>
  <c r="AG36" i="22" s="1"/>
  <c r="U41" i="21"/>
  <c r="K183" i="21" s="1"/>
  <c r="N65" i="23" s="1"/>
  <c r="K191" i="10"/>
  <c r="U50" i="10"/>
  <c r="O59" i="23"/>
  <c r="B59" i="23" s="1"/>
  <c r="U115" i="17"/>
  <c r="K208" i="17"/>
  <c r="U117" i="17"/>
  <c r="V117" i="17" s="1"/>
  <c r="V114" i="17"/>
  <c r="L208" i="17" s="1"/>
  <c r="S45" i="22" s="1"/>
  <c r="AN45" i="22" s="1"/>
  <c r="U174" i="16"/>
  <c r="V174" i="16" s="1"/>
  <c r="V128" i="16"/>
  <c r="U87" i="16"/>
  <c r="U86" i="16"/>
  <c r="V86" i="16" s="1"/>
  <c r="U85" i="16"/>
  <c r="V85" i="16" s="1"/>
  <c r="U84" i="16"/>
  <c r="J216" i="16"/>
  <c r="U66" i="16"/>
  <c r="U65" i="16"/>
  <c r="V65" i="16" s="1"/>
  <c r="U64" i="16"/>
  <c r="U40" i="16"/>
  <c r="G35" i="16"/>
  <c r="V126" i="16"/>
  <c r="L214" i="16" s="1"/>
  <c r="R51" i="22" s="1"/>
  <c r="U121" i="15"/>
  <c r="V121" i="15" s="1"/>
  <c r="J208" i="15"/>
  <c r="U121" i="14"/>
  <c r="V121" i="14" s="1"/>
  <c r="J208" i="14"/>
  <c r="T103" i="21"/>
  <c r="J199" i="21" s="1"/>
  <c r="M81" i="23" s="1"/>
  <c r="J207" i="10"/>
  <c r="U118" i="10"/>
  <c r="K197" i="21"/>
  <c r="N79" i="23" s="1"/>
  <c r="K199" i="19"/>
  <c r="V83" i="19"/>
  <c r="L199" i="19" s="1"/>
  <c r="U36" i="22" s="1"/>
  <c r="AP36" i="22" s="1"/>
  <c r="K199" i="18"/>
  <c r="V83" i="18"/>
  <c r="L199" i="18" s="1"/>
  <c r="T36" i="22" s="1"/>
  <c r="AO36" i="22" s="1"/>
  <c r="U114" i="13"/>
  <c r="U113" i="13"/>
  <c r="V113" i="13" s="1"/>
  <c r="U112" i="13"/>
  <c r="V112" i="13" s="1"/>
  <c r="U111" i="13"/>
  <c r="U51" i="17"/>
  <c r="K192" i="17"/>
  <c r="V98" i="10"/>
  <c r="T86" i="21"/>
  <c r="V95" i="10"/>
  <c r="V97" i="10"/>
  <c r="J205" i="10"/>
  <c r="V96" i="10"/>
  <c r="V146" i="21"/>
  <c r="L204" i="21" s="1"/>
  <c r="W49" i="22" s="1"/>
  <c r="AR49" i="22" s="1"/>
  <c r="K204" i="21"/>
  <c r="N86" i="23" s="1"/>
  <c r="T93" i="21"/>
  <c r="J215" i="10"/>
  <c r="V101" i="10"/>
  <c r="L215" i="10" s="1"/>
  <c r="L52" i="22" s="1"/>
  <c r="AG52" i="22" s="1"/>
  <c r="U100" i="10"/>
  <c r="U99" i="10"/>
  <c r="T50" i="21"/>
  <c r="U56" i="10"/>
  <c r="U63" i="10"/>
  <c r="U65" i="21"/>
  <c r="V65" i="21" s="1"/>
  <c r="V73" i="10"/>
  <c r="U69" i="21"/>
  <c r="V69" i="21" s="1"/>
  <c r="V77" i="10"/>
  <c r="H56" i="21"/>
  <c r="T64" i="10"/>
  <c r="K207" i="9"/>
  <c r="V111" i="9"/>
  <c r="L207" i="9" s="1"/>
  <c r="K44" i="22" s="1"/>
  <c r="AF44" i="22" s="1"/>
  <c r="V59" i="21"/>
  <c r="K198" i="9"/>
  <c r="V66" i="9"/>
  <c r="L198" i="9" s="1"/>
  <c r="K35" i="22" s="1"/>
  <c r="AF35" i="22" s="1"/>
  <c r="V84" i="9"/>
  <c r="L200" i="9" s="1"/>
  <c r="K37" i="22" s="1"/>
  <c r="AF37" i="22" s="1"/>
  <c r="K200" i="9"/>
  <c r="K196" i="8"/>
  <c r="U58" i="8"/>
  <c r="U57" i="8" s="1"/>
  <c r="V57" i="8" s="1"/>
  <c r="V56" i="8"/>
  <c r="L196" i="8" s="1"/>
  <c r="J33" i="22" s="1"/>
  <c r="AE33" i="22" s="1"/>
  <c r="K208" i="8"/>
  <c r="U117" i="8"/>
  <c r="V117" i="8" s="1"/>
  <c r="U115" i="8"/>
  <c r="V114" i="8"/>
  <c r="L208" i="8" s="1"/>
  <c r="J45" i="22" s="1"/>
  <c r="AE45" i="22" s="1"/>
  <c r="J208" i="7"/>
  <c r="U121" i="7"/>
  <c r="V121" i="7" s="1"/>
  <c r="K191" i="7"/>
  <c r="U50" i="7"/>
  <c r="U113" i="7"/>
  <c r="V113" i="7" s="1"/>
  <c r="U114" i="7"/>
  <c r="U111" i="7"/>
  <c r="U112" i="7"/>
  <c r="V112" i="7" s="1"/>
  <c r="K194" i="8"/>
  <c r="V51" i="8"/>
  <c r="L194" i="8" s="1"/>
  <c r="J31" i="22" s="1"/>
  <c r="AE31" i="22" s="1"/>
  <c r="U52" i="8"/>
  <c r="V83" i="7"/>
  <c r="L199" i="7" s="1"/>
  <c r="I36" i="22" s="1"/>
  <c r="AD36" i="22" s="1"/>
  <c r="K199" i="7"/>
  <c r="K199" i="6"/>
  <c r="V83" i="6"/>
  <c r="L199" i="6" s="1"/>
  <c r="H36" i="22" s="1"/>
  <c r="AC36" i="22" s="1"/>
  <c r="V86" i="3"/>
  <c r="K181" i="3"/>
  <c r="O111" i="23"/>
  <c r="B111" i="23" s="1"/>
  <c r="V101" i="3"/>
  <c r="U102" i="3"/>
  <c r="V102" i="3" s="1"/>
  <c r="L38" i="5"/>
  <c r="N113" i="23"/>
  <c r="O113" i="23" s="1"/>
  <c r="B113" i="23" s="1"/>
  <c r="L178" i="3"/>
  <c r="L39" i="5"/>
  <c r="O119" i="23"/>
  <c r="B119" i="23" s="1"/>
  <c r="K200" i="7"/>
  <c r="V84" i="7"/>
  <c r="L200" i="7" s="1"/>
  <c r="I37" i="22" s="1"/>
  <c r="AD37" i="22" s="1"/>
  <c r="L216" i="7"/>
  <c r="I53" i="22" s="1"/>
  <c r="H35" i="7"/>
  <c r="K198" i="7"/>
  <c r="V66" i="7"/>
  <c r="L198" i="7" s="1"/>
  <c r="I35" i="22" s="1"/>
  <c r="AD35" i="22" s="1"/>
  <c r="K201" i="6"/>
  <c r="V87" i="6"/>
  <c r="L201" i="6" s="1"/>
  <c r="H38" i="22" s="1"/>
  <c r="AC38" i="22" s="1"/>
  <c r="K197" i="6"/>
  <c r="V64" i="6"/>
  <c r="L197" i="6" s="1"/>
  <c r="H34" i="22" s="1"/>
  <c r="AC34" i="22" s="1"/>
  <c r="P94" i="23"/>
  <c r="C94" i="23"/>
  <c r="P92" i="23"/>
  <c r="C92" i="23"/>
  <c r="AJ55" i="22"/>
  <c r="AJ19" i="22"/>
  <c r="J208" i="20"/>
  <c r="U121" i="20"/>
  <c r="V121" i="20" s="1"/>
  <c r="U113" i="20"/>
  <c r="V113" i="20" s="1"/>
  <c r="U111" i="20"/>
  <c r="U114" i="20"/>
  <c r="U112" i="20"/>
  <c r="V112" i="20" s="1"/>
  <c r="U114" i="19"/>
  <c r="U112" i="19"/>
  <c r="V112" i="19" s="1"/>
  <c r="U113" i="19"/>
  <c r="V113" i="19" s="1"/>
  <c r="U111" i="19"/>
  <c r="V83" i="13"/>
  <c r="L199" i="13" s="1"/>
  <c r="O36" i="22" s="1"/>
  <c r="AJ36" i="22" s="1"/>
  <c r="K199" i="13"/>
  <c r="K199" i="20"/>
  <c r="V83" i="20"/>
  <c r="L199" i="20" s="1"/>
  <c r="V36" i="22" s="1"/>
  <c r="AQ36" i="22" s="1"/>
  <c r="K192" i="12"/>
  <c r="U51" i="12"/>
  <c r="V114" i="12"/>
  <c r="L208" i="12" s="1"/>
  <c r="N45" i="22" s="1"/>
  <c r="AI45" i="22" s="1"/>
  <c r="K208" i="12"/>
  <c r="U117" i="12"/>
  <c r="V117" i="12" s="1"/>
  <c r="U115" i="12"/>
  <c r="V151" i="21"/>
  <c r="L205" i="21" s="1"/>
  <c r="W50" i="22" s="1"/>
  <c r="AR50" i="22" s="1"/>
  <c r="K205" i="21"/>
  <c r="N87" i="23" s="1"/>
  <c r="K199" i="17"/>
  <c r="V83" i="17"/>
  <c r="L199" i="17" s="1"/>
  <c r="S36" i="22" s="1"/>
  <c r="AN36" i="22" s="1"/>
  <c r="H35" i="17"/>
  <c r="L216" i="17"/>
  <c r="S53" i="22" s="1"/>
  <c r="K207" i="14"/>
  <c r="V111" i="14"/>
  <c r="L207" i="14" s="1"/>
  <c r="P44" i="22" s="1"/>
  <c r="AK44" i="22" s="1"/>
  <c r="K207" i="11"/>
  <c r="V111" i="11"/>
  <c r="L207" i="11" s="1"/>
  <c r="M44" i="22" s="1"/>
  <c r="AH44" i="22" s="1"/>
  <c r="U158" i="21"/>
  <c r="V158" i="21" s="1"/>
  <c r="V166" i="10"/>
  <c r="O87" i="23"/>
  <c r="B87" i="23" s="1"/>
  <c r="U111" i="21"/>
  <c r="V111" i="21" s="1"/>
  <c r="V119" i="10"/>
  <c r="V111" i="16"/>
  <c r="L207" i="16" s="1"/>
  <c r="R44" i="22" s="1"/>
  <c r="AM44" i="22" s="1"/>
  <c r="K207" i="16"/>
  <c r="O85" i="23"/>
  <c r="B85" i="23" s="1"/>
  <c r="O65" i="23"/>
  <c r="B65" i="23" s="1"/>
  <c r="K191" i="19"/>
  <c r="U50" i="19"/>
  <c r="U174" i="17"/>
  <c r="V174" i="17" s="1"/>
  <c r="V128" i="17"/>
  <c r="U66" i="17"/>
  <c r="U65" i="17"/>
  <c r="V65" i="17" s="1"/>
  <c r="U64" i="17"/>
  <c r="U40" i="17"/>
  <c r="J216" i="17"/>
  <c r="U85" i="17"/>
  <c r="V85" i="17" s="1"/>
  <c r="U86" i="17"/>
  <c r="V86" i="17" s="1"/>
  <c r="U87" i="17"/>
  <c r="V126" i="17"/>
  <c r="L214" i="17" s="1"/>
  <c r="S51" i="22" s="1"/>
  <c r="AN51" i="22" s="1"/>
  <c r="U84" i="17"/>
  <c r="U165" i="21"/>
  <c r="V165" i="21" s="1"/>
  <c r="U40" i="21"/>
  <c r="K182" i="21" s="1"/>
  <c r="N64" i="23" s="1"/>
  <c r="K190" i="10"/>
  <c r="J207" i="11"/>
  <c r="U118" i="11"/>
  <c r="V118" i="11" s="1"/>
  <c r="V126" i="12"/>
  <c r="L214" i="12" s="1"/>
  <c r="N51" i="22" s="1"/>
  <c r="AI51" i="22" s="1"/>
  <c r="U174" i="12"/>
  <c r="V174" i="12" s="1"/>
  <c r="U87" i="12"/>
  <c r="U86" i="12"/>
  <c r="V86" i="12" s="1"/>
  <c r="U85" i="12"/>
  <c r="V85" i="12" s="1"/>
  <c r="U84" i="12"/>
  <c r="J216" i="12"/>
  <c r="V128" i="12"/>
  <c r="U65" i="12"/>
  <c r="V65" i="12" s="1"/>
  <c r="G35" i="12"/>
  <c r="U66" i="12"/>
  <c r="U64" i="12"/>
  <c r="U40" i="12"/>
  <c r="V126" i="11"/>
  <c r="L214" i="11" s="1"/>
  <c r="M51" i="22" s="1"/>
  <c r="AH51" i="22" s="1"/>
  <c r="U87" i="11"/>
  <c r="U86" i="11"/>
  <c r="V86" i="11" s="1"/>
  <c r="U85" i="11"/>
  <c r="V85" i="11" s="1"/>
  <c r="U84" i="11"/>
  <c r="J216" i="11"/>
  <c r="U174" i="11"/>
  <c r="V174" i="11" s="1"/>
  <c r="U65" i="11"/>
  <c r="V65" i="11" s="1"/>
  <c r="V128" i="11"/>
  <c r="G35" i="11"/>
  <c r="U66" i="11"/>
  <c r="U64" i="11"/>
  <c r="U40" i="11"/>
  <c r="U62" i="21"/>
  <c r="V62" i="21" s="1"/>
  <c r="U66" i="21"/>
  <c r="V66" i="21" s="1"/>
  <c r="V74" i="10"/>
  <c r="U125" i="21"/>
  <c r="V125" i="21" s="1"/>
  <c r="V133" i="10"/>
  <c r="V33" i="21"/>
  <c r="L177" i="21" s="1"/>
  <c r="W22" i="22" s="1"/>
  <c r="AR22" i="22" s="1"/>
  <c r="K177" i="21"/>
  <c r="N59" i="23" s="1"/>
  <c r="U56" i="9"/>
  <c r="U63" i="9"/>
  <c r="V63" i="9" s="1"/>
  <c r="V82" i="21"/>
  <c r="L196" i="21" s="1"/>
  <c r="W41" i="22" s="1"/>
  <c r="AR41" i="22" s="1"/>
  <c r="K196" i="21"/>
  <c r="N78" i="23" s="1"/>
  <c r="O78" i="23" s="1"/>
  <c r="B78" i="23" s="1"/>
  <c r="V130" i="21"/>
  <c r="L201" i="21" s="1"/>
  <c r="W46" i="22" s="1"/>
  <c r="AR46" i="22" s="1"/>
  <c r="K201" i="21"/>
  <c r="N83" i="23" s="1"/>
  <c r="O83" i="23" s="1"/>
  <c r="B83" i="23" s="1"/>
  <c r="K184" i="9"/>
  <c r="V40" i="9"/>
  <c r="L184" i="9" s="1"/>
  <c r="K21" i="22" s="1"/>
  <c r="AF21" i="22" s="1"/>
  <c r="K207" i="8"/>
  <c r="V111" i="8"/>
  <c r="L207" i="8" s="1"/>
  <c r="J44" i="22" s="1"/>
  <c r="AE44" i="22" s="1"/>
  <c r="J207" i="7"/>
  <c r="U118" i="7"/>
  <c r="V118" i="7" s="1"/>
  <c r="V71" i="3"/>
  <c r="K185" i="3"/>
  <c r="L185" i="3" s="1"/>
  <c r="N121" i="23"/>
  <c r="O121" i="23" s="1"/>
  <c r="B121" i="23" s="1"/>
  <c r="L188" i="3"/>
  <c r="K196" i="7"/>
  <c r="V56" i="7"/>
  <c r="L196" i="7" s="1"/>
  <c r="I33" i="22" s="1"/>
  <c r="AD33" i="22" s="1"/>
  <c r="U58" i="7"/>
  <c r="U57" i="7" s="1"/>
  <c r="V57" i="7" s="1"/>
  <c r="O97" i="23"/>
  <c r="B97" i="23" s="1"/>
  <c r="P105" i="23"/>
  <c r="C105" i="23"/>
  <c r="P127" i="23"/>
  <c r="K44" i="23" s="1"/>
  <c r="O44" i="23" s="1"/>
  <c r="C127" i="23"/>
  <c r="K180" i="3"/>
  <c r="V79" i="3"/>
  <c r="P98" i="23"/>
  <c r="C98" i="23"/>
  <c r="P107" i="23"/>
  <c r="C107" i="23"/>
  <c r="C128" i="23"/>
  <c r="P128" i="23"/>
  <c r="K45" i="23" s="1"/>
  <c r="O45" i="23" s="1"/>
  <c r="K184" i="7"/>
  <c r="V40" i="7"/>
  <c r="L184" i="7" s="1"/>
  <c r="I21" i="22" s="1"/>
  <c r="AD21" i="22" s="1"/>
  <c r="V84" i="6"/>
  <c r="L200" i="6" s="1"/>
  <c r="H37" i="22" s="1"/>
  <c r="AC37" i="22" s="1"/>
  <c r="K200" i="6"/>
  <c r="P95" i="23"/>
  <c r="C95" i="23"/>
  <c r="C104" i="23"/>
  <c r="P104" i="23"/>
  <c r="K10" i="23" s="1"/>
  <c r="O10" i="23" s="1"/>
  <c r="L196" i="3"/>
  <c r="J54" i="23"/>
  <c r="W17" i="22"/>
  <c r="V101" i="19"/>
  <c r="L215" i="19" s="1"/>
  <c r="U52" i="22" s="1"/>
  <c r="AP52" i="22" s="1"/>
  <c r="J215" i="19"/>
  <c r="U99" i="19"/>
  <c r="V99" i="19" s="1"/>
  <c r="U100" i="19"/>
  <c r="V100" i="19" s="1"/>
  <c r="J216" i="20"/>
  <c r="V128" i="20"/>
  <c r="U66" i="20"/>
  <c r="U65" i="20"/>
  <c r="V65" i="20" s="1"/>
  <c r="U64" i="20"/>
  <c r="U40" i="20"/>
  <c r="V126" i="20"/>
  <c r="L214" i="20" s="1"/>
  <c r="V51" i="22" s="1"/>
  <c r="AQ51" i="22" s="1"/>
  <c r="U86" i="20"/>
  <c r="V86" i="20" s="1"/>
  <c r="U84" i="20"/>
  <c r="U174" i="20"/>
  <c r="V174" i="20" s="1"/>
  <c r="U87" i="20"/>
  <c r="U85" i="20"/>
  <c r="V85" i="20" s="1"/>
  <c r="G35" i="20"/>
  <c r="V56" i="19"/>
  <c r="L196" i="19" s="1"/>
  <c r="U33" i="22" s="1"/>
  <c r="AP33" i="22" s="1"/>
  <c r="U58" i="19"/>
  <c r="U57" i="19" s="1"/>
  <c r="V57" i="19" s="1"/>
  <c r="K196" i="19"/>
  <c r="K207" i="12"/>
  <c r="V111" i="12"/>
  <c r="L207" i="12" s="1"/>
  <c r="N44" i="22" s="1"/>
  <c r="AI44" i="22" s="1"/>
  <c r="U51" i="11"/>
  <c r="K192" i="11"/>
  <c r="K196" i="20"/>
  <c r="V56" i="20"/>
  <c r="L196" i="20" s="1"/>
  <c r="V33" i="22" s="1"/>
  <c r="AQ33" i="22" s="1"/>
  <c r="U58" i="20"/>
  <c r="U57" i="20" s="1"/>
  <c r="V57" i="20" s="1"/>
  <c r="U87" i="13"/>
  <c r="U86" i="13"/>
  <c r="V86" i="13" s="1"/>
  <c r="U85" i="13"/>
  <c r="V85" i="13" s="1"/>
  <c r="U84" i="13"/>
  <c r="J216" i="13"/>
  <c r="U65" i="13"/>
  <c r="V65" i="13" s="1"/>
  <c r="G35" i="13"/>
  <c r="U174" i="13"/>
  <c r="V174" i="13" s="1"/>
  <c r="U66" i="13"/>
  <c r="V128" i="13"/>
  <c r="V126" i="13"/>
  <c r="L214" i="13" s="1"/>
  <c r="O51" i="22" s="1"/>
  <c r="AJ51" i="22" s="1"/>
  <c r="U64" i="13"/>
  <c r="U40" i="13"/>
  <c r="K203" i="12"/>
  <c r="V89" i="12"/>
  <c r="L203" i="12" s="1"/>
  <c r="N40" i="22" s="1"/>
  <c r="AI40" i="22" s="1"/>
  <c r="K203" i="11"/>
  <c r="V89" i="11"/>
  <c r="L203" i="11" s="1"/>
  <c r="M40" i="22" s="1"/>
  <c r="AH40" i="22" s="1"/>
  <c r="K208" i="16"/>
  <c r="U115" i="16"/>
  <c r="U117" i="16"/>
  <c r="V117" i="16" s="1"/>
  <c r="V114" i="16"/>
  <c r="L208" i="16" s="1"/>
  <c r="R45" i="22" s="1"/>
  <c r="AM45" i="22" s="1"/>
  <c r="U87" i="15"/>
  <c r="U86" i="15"/>
  <c r="V86" i="15" s="1"/>
  <c r="U85" i="15"/>
  <c r="V85" i="15" s="1"/>
  <c r="U84" i="15"/>
  <c r="J216" i="15"/>
  <c r="U174" i="15"/>
  <c r="V174" i="15" s="1"/>
  <c r="V128" i="15"/>
  <c r="U66" i="15"/>
  <c r="U65" i="15"/>
  <c r="V65" i="15" s="1"/>
  <c r="U64" i="15"/>
  <c r="U40" i="15"/>
  <c r="G35" i="15"/>
  <c r="V126" i="15"/>
  <c r="L214" i="15" s="1"/>
  <c r="Q51" i="22" s="1"/>
  <c r="AL51" i="22" s="1"/>
  <c r="K208" i="15"/>
  <c r="U117" i="15"/>
  <c r="V117" i="15" s="1"/>
  <c r="U115" i="15"/>
  <c r="V114" i="15"/>
  <c r="L208" i="15" s="1"/>
  <c r="Q45" i="22" s="1"/>
  <c r="AL45" i="22" s="1"/>
  <c r="T106" i="21"/>
  <c r="J200" i="21" s="1"/>
  <c r="M82" i="23" s="1"/>
  <c r="U121" i="10"/>
  <c r="J208" i="10"/>
  <c r="O76" i="23"/>
  <c r="B76" i="23" s="1"/>
  <c r="J182" i="21"/>
  <c r="M64" i="23" s="1"/>
  <c r="O64" i="23" s="1"/>
  <c r="B64" i="23" s="1"/>
  <c r="V47" i="21"/>
  <c r="V42" i="21"/>
  <c r="L184" i="21" s="1"/>
  <c r="W29" i="22" s="1"/>
  <c r="AR29" i="22" s="1"/>
  <c r="V41" i="21"/>
  <c r="L183" i="21" s="1"/>
  <c r="W28" i="22" s="1"/>
  <c r="AR28" i="22" s="1"/>
  <c r="K208" i="21"/>
  <c r="N90" i="23" s="1"/>
  <c r="K191" i="18"/>
  <c r="U50" i="18"/>
  <c r="K199" i="8"/>
  <c r="V83" i="8"/>
  <c r="L199" i="8" s="1"/>
  <c r="J36" i="22" s="1"/>
  <c r="AE36" i="22" s="1"/>
  <c r="U114" i="10"/>
  <c r="U113" i="10"/>
  <c r="U112" i="10"/>
  <c r="U111" i="10"/>
  <c r="U81" i="21"/>
  <c r="AJ52" i="22"/>
  <c r="U56" i="12"/>
  <c r="U63" i="12"/>
  <c r="V63" i="12" s="1"/>
  <c r="U56" i="11"/>
  <c r="U63" i="11"/>
  <c r="V63" i="11" s="1"/>
  <c r="U74" i="21"/>
  <c r="V74" i="21" s="1"/>
  <c r="V82" i="10"/>
  <c r="U67" i="21"/>
  <c r="V67" i="21" s="1"/>
  <c r="V75" i="10"/>
  <c r="K194" i="21"/>
  <c r="N76" i="23" s="1"/>
  <c r="V80" i="21"/>
  <c r="L194" i="21" s="1"/>
  <c r="W39" i="22" s="1"/>
  <c r="AR39" i="22" s="1"/>
  <c r="L216" i="9"/>
  <c r="K53" i="22" s="1"/>
  <c r="H35" i="9"/>
  <c r="V147" i="21"/>
  <c r="K197" i="9"/>
  <c r="V64" i="9"/>
  <c r="L197" i="9" s="1"/>
  <c r="K34" i="22" s="1"/>
  <c r="AF34" i="22" s="1"/>
  <c r="J215" i="7"/>
  <c r="V101" i="7"/>
  <c r="L215" i="7" s="1"/>
  <c r="I52" i="22" s="1"/>
  <c r="AD52" i="22" s="1"/>
  <c r="AE52" i="22" s="1"/>
  <c r="U100" i="7"/>
  <c r="V100" i="7" s="1"/>
  <c r="U99" i="7"/>
  <c r="V99" i="7" s="1"/>
  <c r="K191" i="6"/>
  <c r="U50" i="6"/>
  <c r="K187" i="3"/>
  <c r="V70" i="3"/>
  <c r="J207" i="8"/>
  <c r="U118" i="8"/>
  <c r="V118" i="8" s="1"/>
  <c r="K207" i="6"/>
  <c r="V111" i="6"/>
  <c r="L207" i="6" s="1"/>
  <c r="H44" i="22" s="1"/>
  <c r="AC44" i="22" s="1"/>
  <c r="N111" i="23"/>
  <c r="L176" i="3"/>
  <c r="L40" i="5"/>
  <c r="L49" i="4"/>
  <c r="L193" i="3"/>
  <c r="K197" i="7"/>
  <c r="V64" i="7"/>
  <c r="L197" i="7" s="1"/>
  <c r="I34" i="22" s="1"/>
  <c r="AD34" i="22" s="1"/>
  <c r="H35" i="6"/>
  <c r="L216" i="6"/>
  <c r="H53" i="22" s="1"/>
  <c r="AC53" i="22" s="1"/>
  <c r="V66" i="6"/>
  <c r="L198" i="6" s="1"/>
  <c r="H35" i="22" s="1"/>
  <c r="AC35" i="22" s="1"/>
  <c r="K198" i="6"/>
  <c r="P96" i="23"/>
  <c r="C96" i="23"/>
  <c r="O129" i="23"/>
  <c r="B129" i="23" s="1"/>
  <c r="P118" i="23"/>
  <c r="K16" i="23" s="1"/>
  <c r="O16" i="23" s="1"/>
  <c r="C118" i="23"/>
  <c r="P124" i="23"/>
  <c r="C124" i="23"/>
  <c r="L174" i="21"/>
  <c r="V40" i="21"/>
  <c r="L182" i="21" s="1"/>
  <c r="W27" i="22" s="1"/>
  <c r="AR27" i="22" s="1"/>
  <c r="X12" i="21"/>
  <c r="X13" i="21" s="1"/>
  <c r="K206" i="19"/>
  <c r="V107" i="19"/>
  <c r="L206" i="19" s="1"/>
  <c r="U43" i="22" s="1"/>
  <c r="AP43" i="22" s="1"/>
  <c r="AN55" i="22"/>
  <c r="AN19" i="22"/>
  <c r="U174" i="18"/>
  <c r="V174" i="18" s="1"/>
  <c r="V128" i="18"/>
  <c r="U66" i="18"/>
  <c r="U65" i="18"/>
  <c r="V65" i="18" s="1"/>
  <c r="U64" i="18"/>
  <c r="U40" i="18"/>
  <c r="J216" i="18"/>
  <c r="U86" i="18"/>
  <c r="V86" i="18" s="1"/>
  <c r="U87" i="18"/>
  <c r="V126" i="18"/>
  <c r="L214" i="18" s="1"/>
  <c r="T51" i="22" s="1"/>
  <c r="AO51" i="22" s="1"/>
  <c r="U84" i="18"/>
  <c r="U85" i="18"/>
  <c r="V85" i="18" s="1"/>
  <c r="U50" i="13"/>
  <c r="K191" i="13"/>
  <c r="K191" i="20"/>
  <c r="U50" i="20"/>
  <c r="U116" i="18"/>
  <c r="V116" i="18" s="1"/>
  <c r="V115" i="18"/>
  <c r="U58" i="16"/>
  <c r="U57" i="16" s="1"/>
  <c r="V57" i="16" s="1"/>
  <c r="K196" i="16"/>
  <c r="V56" i="16"/>
  <c r="L196" i="16" s="1"/>
  <c r="R33" i="22" s="1"/>
  <c r="AM33" i="22" s="1"/>
  <c r="K196" i="15"/>
  <c r="U58" i="15"/>
  <c r="U57" i="15" s="1"/>
  <c r="V57" i="15" s="1"/>
  <c r="V56" i="15"/>
  <c r="L196" i="15" s="1"/>
  <c r="Q33" i="22" s="1"/>
  <c r="AL33" i="22" s="1"/>
  <c r="K194" i="14"/>
  <c r="U52" i="14"/>
  <c r="V51" i="14"/>
  <c r="L194" i="14" s="1"/>
  <c r="P31" i="22" s="1"/>
  <c r="AK31" i="22" s="1"/>
  <c r="O86" i="23"/>
  <c r="B86" i="23" s="1"/>
  <c r="U87" i="14"/>
  <c r="U86" i="14"/>
  <c r="V86" i="14" s="1"/>
  <c r="U85" i="14"/>
  <c r="V85" i="14" s="1"/>
  <c r="U84" i="14"/>
  <c r="J216" i="14"/>
  <c r="U174" i="14"/>
  <c r="V174" i="14" s="1"/>
  <c r="V128" i="14"/>
  <c r="U66" i="14"/>
  <c r="U64" i="14"/>
  <c r="V126" i="14"/>
  <c r="L214" i="14" s="1"/>
  <c r="P51" i="22" s="1"/>
  <c r="AK51" i="22" s="1"/>
  <c r="U40" i="14"/>
  <c r="G35" i="14"/>
  <c r="U65" i="14"/>
  <c r="V65" i="14" s="1"/>
  <c r="K199" i="12"/>
  <c r="V83" i="12"/>
  <c r="L199" i="12" s="1"/>
  <c r="N36" i="22" s="1"/>
  <c r="AI36" i="22" s="1"/>
  <c r="K199" i="11"/>
  <c r="V83" i="11"/>
  <c r="L199" i="11" s="1"/>
  <c r="M36" i="22" s="1"/>
  <c r="AH36" i="22" s="1"/>
  <c r="K203" i="21"/>
  <c r="N85" i="23" s="1"/>
  <c r="V138" i="21"/>
  <c r="L203" i="21" s="1"/>
  <c r="W48" i="22" s="1"/>
  <c r="AR48" i="22" s="1"/>
  <c r="K207" i="17"/>
  <c r="V111" i="17"/>
  <c r="L207" i="17" s="1"/>
  <c r="S44" i="22" s="1"/>
  <c r="AN44" i="22" s="1"/>
  <c r="K207" i="15"/>
  <c r="V111" i="15"/>
  <c r="L207" i="15" s="1"/>
  <c r="Q44" i="22" s="1"/>
  <c r="AL44" i="22" s="1"/>
  <c r="O63" i="23"/>
  <c r="B63" i="23" s="1"/>
  <c r="V28" i="5"/>
  <c r="K44" i="5"/>
  <c r="J193" i="21"/>
  <c r="M75" i="23" s="1"/>
  <c r="U27" i="5"/>
  <c r="U174" i="19"/>
  <c r="V174" i="19" s="1"/>
  <c r="V128" i="19"/>
  <c r="U66" i="19"/>
  <c r="U65" i="19"/>
  <c r="V65" i="19" s="1"/>
  <c r="U64" i="19"/>
  <c r="U40" i="19"/>
  <c r="V126" i="19"/>
  <c r="L214" i="19" s="1"/>
  <c r="U51" i="22" s="1"/>
  <c r="AP51" i="22" s="1"/>
  <c r="J216" i="19"/>
  <c r="U86" i="19"/>
  <c r="V86" i="19" s="1"/>
  <c r="U84" i="19"/>
  <c r="U87" i="19"/>
  <c r="U85" i="19"/>
  <c r="V85" i="19" s="1"/>
  <c r="G35" i="18"/>
  <c r="K196" i="13"/>
  <c r="V56" i="13"/>
  <c r="L196" i="13" s="1"/>
  <c r="O33" i="22" s="1"/>
  <c r="AJ33" i="22" s="1"/>
  <c r="U58" i="13"/>
  <c r="V115" i="11"/>
  <c r="U116" i="11"/>
  <c r="V116" i="11" s="1"/>
  <c r="U51" i="21"/>
  <c r="K195" i="10"/>
  <c r="V59" i="10"/>
  <c r="L195" i="10" s="1"/>
  <c r="L32" i="22" s="1"/>
  <c r="AG32" i="22" s="1"/>
  <c r="V35" i="21"/>
  <c r="L179" i="21" s="1"/>
  <c r="W24" i="22" s="1"/>
  <c r="AR24" i="22" s="1"/>
  <c r="K179" i="21"/>
  <c r="N61" i="23" s="1"/>
  <c r="O61" i="23" s="1"/>
  <c r="B61" i="23" s="1"/>
  <c r="K199" i="9"/>
  <c r="V83" i="9"/>
  <c r="L199" i="9" s="1"/>
  <c r="K36" i="22" s="1"/>
  <c r="AF36" i="22" s="1"/>
  <c r="K194" i="15"/>
  <c r="V51" i="15"/>
  <c r="L194" i="15" s="1"/>
  <c r="Q31" i="22" s="1"/>
  <c r="AL31" i="22" s="1"/>
  <c r="U52" i="15"/>
  <c r="V95" i="21"/>
  <c r="V36" i="21"/>
  <c r="L180" i="21" s="1"/>
  <c r="W25" i="22" s="1"/>
  <c r="AR25" i="22" s="1"/>
  <c r="K180" i="21"/>
  <c r="N62" i="23" s="1"/>
  <c r="O62" i="23" s="1"/>
  <c r="B62" i="23" s="1"/>
  <c r="U64" i="21"/>
  <c r="V64" i="21" s="1"/>
  <c r="V72" i="10"/>
  <c r="U68" i="21"/>
  <c r="V68" i="21" s="1"/>
  <c r="V76" i="10"/>
  <c r="J188" i="21"/>
  <c r="M70" i="23" s="1"/>
  <c r="U26" i="5"/>
  <c r="U25" i="5"/>
  <c r="H35" i="8"/>
  <c r="L216" i="8"/>
  <c r="J53" i="22" s="1"/>
  <c r="AE53" i="22" s="1"/>
  <c r="T54" i="21"/>
  <c r="V126" i="10"/>
  <c r="L214" i="10" s="1"/>
  <c r="L51" i="22" s="1"/>
  <c r="AG51" i="22" s="1"/>
  <c r="U87" i="10"/>
  <c r="U86" i="10"/>
  <c r="U85" i="10"/>
  <c r="U84" i="10"/>
  <c r="J216" i="10"/>
  <c r="U64" i="10"/>
  <c r="U40" i="10"/>
  <c r="U174" i="10"/>
  <c r="U65" i="10"/>
  <c r="G35" i="10"/>
  <c r="V128" i="10"/>
  <c r="U66" i="10"/>
  <c r="K178" i="21"/>
  <c r="N60" i="23" s="1"/>
  <c r="O60" i="23" s="1"/>
  <c r="B60" i="23" s="1"/>
  <c r="V34" i="21"/>
  <c r="L178" i="21" s="1"/>
  <c r="W23" i="22" s="1"/>
  <c r="AR23" i="22" s="1"/>
  <c r="V114" i="9"/>
  <c r="L208" i="9" s="1"/>
  <c r="K45" i="22" s="1"/>
  <c r="AF45" i="22" s="1"/>
  <c r="K208" i="9"/>
  <c r="U117" i="9"/>
  <c r="V117" i="9" s="1"/>
  <c r="U115" i="9"/>
  <c r="U87" i="8"/>
  <c r="U86" i="8"/>
  <c r="V86" i="8" s="1"/>
  <c r="U85" i="8"/>
  <c r="V85" i="8" s="1"/>
  <c r="U84" i="8"/>
  <c r="J216" i="8"/>
  <c r="U174" i="8"/>
  <c r="V174" i="8" s="1"/>
  <c r="V128" i="8"/>
  <c r="U66" i="8"/>
  <c r="U65" i="8"/>
  <c r="V65" i="8" s="1"/>
  <c r="U64" i="8"/>
  <c r="U40" i="8"/>
  <c r="V126" i="8"/>
  <c r="L214" i="8" s="1"/>
  <c r="J51" i="22" s="1"/>
  <c r="AE51" i="22" s="1"/>
  <c r="V94" i="21"/>
  <c r="V53" i="21"/>
  <c r="V87" i="9"/>
  <c r="L201" i="9" s="1"/>
  <c r="K38" i="22" s="1"/>
  <c r="AF38" i="22" s="1"/>
  <c r="K201" i="9"/>
  <c r="P110" i="23"/>
  <c r="C110" i="23"/>
  <c r="K192" i="9"/>
  <c r="U51" i="9"/>
  <c r="V95" i="7"/>
  <c r="J205" i="7"/>
  <c r="V96" i="7"/>
  <c r="V97" i="7"/>
  <c r="V98" i="7"/>
  <c r="V94" i="7"/>
  <c r="L205" i="7" s="1"/>
  <c r="I42" i="22" s="1"/>
  <c r="AD42" i="22" s="1"/>
  <c r="K203" i="6"/>
  <c r="V89" i="6"/>
  <c r="L203" i="6" s="1"/>
  <c r="H40" i="22" s="1"/>
  <c r="AC40" i="22" s="1"/>
  <c r="V154" i="3"/>
  <c r="K189" i="3"/>
  <c r="N112" i="23"/>
  <c r="O112" i="23" s="1"/>
  <c r="B112" i="23" s="1"/>
  <c r="L177" i="3"/>
  <c r="V56" i="6"/>
  <c r="L196" i="6" s="1"/>
  <c r="H33" i="22" s="1"/>
  <c r="AC33" i="22" s="1"/>
  <c r="K196" i="6"/>
  <c r="U58" i="6"/>
  <c r="U57" i="6" s="1"/>
  <c r="V57" i="6" s="1"/>
  <c r="O99" i="23"/>
  <c r="B99" i="23" s="1"/>
  <c r="P93" i="23"/>
  <c r="C93" i="23"/>
  <c r="O109" i="23"/>
  <c r="B109" i="23" s="1"/>
  <c r="N114" i="23"/>
  <c r="O114" i="23" s="1"/>
  <c r="B114" i="23" s="1"/>
  <c r="L179" i="3"/>
  <c r="P91" i="23"/>
  <c r="K8" i="23" s="1"/>
  <c r="O8" i="23" s="1"/>
  <c r="C91" i="23"/>
  <c r="P108" i="23"/>
  <c r="C108" i="23"/>
  <c r="O126" i="23"/>
  <c r="B126" i="23" s="1"/>
  <c r="N117" i="23"/>
  <c r="O117" i="23" s="1"/>
  <c r="B117" i="23" s="1"/>
  <c r="L182" i="3"/>
  <c r="K201" i="7"/>
  <c r="V87" i="7"/>
  <c r="L201" i="7" s="1"/>
  <c r="I38" i="22" s="1"/>
  <c r="AD38" i="22" s="1"/>
  <c r="V40" i="6"/>
  <c r="L184" i="6" s="1"/>
  <c r="H21" i="22" s="1"/>
  <c r="AC21" i="22" s="1"/>
  <c r="K184" i="6"/>
  <c r="C106" i="23"/>
  <c r="P106" i="23"/>
  <c r="AH52" i="22"/>
  <c r="V115" i="6"/>
  <c r="U116" i="6"/>
  <c r="V116" i="6" s="1"/>
  <c r="P60" i="23" l="1"/>
  <c r="C60" i="23"/>
  <c r="P62" i="23"/>
  <c r="C62" i="23"/>
  <c r="P83" i="23"/>
  <c r="K36" i="23" s="1"/>
  <c r="O36" i="23" s="1"/>
  <c r="C83" i="23"/>
  <c r="C78" i="23"/>
  <c r="P78" i="23"/>
  <c r="P84" i="23"/>
  <c r="K37" i="23" s="1"/>
  <c r="O37" i="23" s="1"/>
  <c r="C84" i="23"/>
  <c r="P61" i="23"/>
  <c r="C61" i="23"/>
  <c r="K184" i="11"/>
  <c r="V40" i="11"/>
  <c r="L184" i="11" s="1"/>
  <c r="M21" i="22" s="1"/>
  <c r="AH21" i="22" s="1"/>
  <c r="V84" i="11"/>
  <c r="L200" i="11" s="1"/>
  <c r="M37" i="22" s="1"/>
  <c r="AH37" i="22" s="1"/>
  <c r="K200" i="11"/>
  <c r="L216" i="12"/>
  <c r="N53" i="22" s="1"/>
  <c r="AI53" i="22" s="1"/>
  <c r="H35" i="12"/>
  <c r="P85" i="23"/>
  <c r="K38" i="23" s="1"/>
  <c r="O38" i="23" s="1"/>
  <c r="C85" i="23"/>
  <c r="K208" i="20"/>
  <c r="V114" i="20"/>
  <c r="L208" i="20" s="1"/>
  <c r="V45" i="22" s="1"/>
  <c r="AQ45" i="22" s="1"/>
  <c r="U117" i="20"/>
  <c r="V117" i="20" s="1"/>
  <c r="U115" i="20"/>
  <c r="U110" i="21"/>
  <c r="V110" i="21" s="1"/>
  <c r="V118" i="10"/>
  <c r="L216" i="16"/>
  <c r="R53" i="22" s="1"/>
  <c r="AM53" i="22" s="1"/>
  <c r="H35" i="16"/>
  <c r="K198" i="16"/>
  <c r="V66" i="16"/>
  <c r="L198" i="16" s="1"/>
  <c r="R35" i="22" s="1"/>
  <c r="AM35" i="22" s="1"/>
  <c r="P59" i="23"/>
  <c r="C59" i="23"/>
  <c r="U58" i="21"/>
  <c r="K198" i="10"/>
  <c r="V66" i="10"/>
  <c r="L198" i="10" s="1"/>
  <c r="L35" i="22" s="1"/>
  <c r="AG35" i="22" s="1"/>
  <c r="V87" i="19"/>
  <c r="L201" i="19" s="1"/>
  <c r="U38" i="22" s="1"/>
  <c r="AP38" i="22" s="1"/>
  <c r="K201" i="19"/>
  <c r="K198" i="19"/>
  <c r="V66" i="19"/>
  <c r="L198" i="19" s="1"/>
  <c r="U35" i="22" s="1"/>
  <c r="AP35" i="22" s="1"/>
  <c r="K200" i="18"/>
  <c r="V84" i="18"/>
  <c r="L200" i="18" s="1"/>
  <c r="T37" i="22" s="1"/>
  <c r="AO37" i="22" s="1"/>
  <c r="U105" i="21"/>
  <c r="V105" i="21" s="1"/>
  <c r="V113" i="10"/>
  <c r="U51" i="18"/>
  <c r="K192" i="18"/>
  <c r="P76" i="23"/>
  <c r="C76" i="23"/>
  <c r="K201" i="15"/>
  <c r="V87" i="15"/>
  <c r="L201" i="15" s="1"/>
  <c r="Q38" i="22" s="1"/>
  <c r="AL38" i="22" s="1"/>
  <c r="K197" i="13"/>
  <c r="V64" i="13"/>
  <c r="L197" i="13" s="1"/>
  <c r="O34" i="22" s="1"/>
  <c r="AJ34" i="22" s="1"/>
  <c r="U52" i="11"/>
  <c r="V51" i="11"/>
  <c r="L194" i="11" s="1"/>
  <c r="M31" i="22" s="1"/>
  <c r="AH31" i="22" s="1"/>
  <c r="K194" i="11"/>
  <c r="K201" i="20"/>
  <c r="V87" i="20"/>
  <c r="L201" i="20" s="1"/>
  <c r="V38" i="22" s="1"/>
  <c r="AQ38" i="22" s="1"/>
  <c r="V66" i="20"/>
  <c r="L198" i="20" s="1"/>
  <c r="V35" i="22" s="1"/>
  <c r="AQ35" i="22" s="1"/>
  <c r="K198" i="20"/>
  <c r="P97" i="23"/>
  <c r="C97" i="23"/>
  <c r="K196" i="9"/>
  <c r="U58" i="9"/>
  <c r="U57" i="9" s="1"/>
  <c r="V57" i="9" s="1"/>
  <c r="V56" i="9"/>
  <c r="L196" i="9" s="1"/>
  <c r="K33" i="22" s="1"/>
  <c r="AF33" i="22" s="1"/>
  <c r="K200" i="12"/>
  <c r="V84" i="12"/>
  <c r="L200" i="12" s="1"/>
  <c r="N37" i="22" s="1"/>
  <c r="AI37" i="22" s="1"/>
  <c r="K200" i="17"/>
  <c r="V84" i="17"/>
  <c r="L200" i="17" s="1"/>
  <c r="S37" i="22" s="1"/>
  <c r="AN37" i="22" s="1"/>
  <c r="U51" i="19"/>
  <c r="K192" i="19"/>
  <c r="P113" i="23"/>
  <c r="C113" i="23"/>
  <c r="P111" i="23"/>
  <c r="C111" i="23"/>
  <c r="K208" i="7"/>
  <c r="U117" i="7"/>
  <c r="V117" i="7" s="1"/>
  <c r="V114" i="7"/>
  <c r="L208" i="7" s="1"/>
  <c r="I45" i="22" s="1"/>
  <c r="AD45" i="22" s="1"/>
  <c r="U115" i="7"/>
  <c r="T56" i="21"/>
  <c r="J189" i="21" s="1"/>
  <c r="M71" i="23" s="1"/>
  <c r="J197" i="10"/>
  <c r="J197" i="21"/>
  <c r="M79" i="23" s="1"/>
  <c r="O79" i="23" s="1"/>
  <c r="B79" i="23" s="1"/>
  <c r="V90" i="21"/>
  <c r="V89" i="21"/>
  <c r="V88" i="21"/>
  <c r="V87" i="21"/>
  <c r="K207" i="13"/>
  <c r="V111" i="13"/>
  <c r="L207" i="13" s="1"/>
  <c r="O44" i="22" s="1"/>
  <c r="AJ44" i="22" s="1"/>
  <c r="P114" i="23"/>
  <c r="C114" i="23"/>
  <c r="P99" i="23"/>
  <c r="C99" i="23"/>
  <c r="K194" i="9"/>
  <c r="V51" i="9"/>
  <c r="L194" i="9" s="1"/>
  <c r="K31" i="22" s="1"/>
  <c r="AF31" i="22" s="1"/>
  <c r="U52" i="9"/>
  <c r="K201" i="8"/>
  <c r="V87" i="8"/>
  <c r="L201" i="8" s="1"/>
  <c r="J38" i="22" s="1"/>
  <c r="AE38" i="22" s="1"/>
  <c r="U32" i="21"/>
  <c r="K184" i="10"/>
  <c r="V40" i="10"/>
  <c r="L184" i="10" s="1"/>
  <c r="L21" i="22" s="1"/>
  <c r="AG21" i="22" s="1"/>
  <c r="U77" i="21"/>
  <c r="V77" i="21" s="1"/>
  <c r="V85" i="10"/>
  <c r="V118" i="21"/>
  <c r="L206" i="21" s="1"/>
  <c r="W51" i="22" s="1"/>
  <c r="AR51" i="22" s="1"/>
  <c r="J208" i="21"/>
  <c r="M90" i="23" s="1"/>
  <c r="O90" i="23" s="1"/>
  <c r="B90" i="23" s="1"/>
  <c r="C90" i="23" s="1"/>
  <c r="V120" i="21"/>
  <c r="U155" i="3"/>
  <c r="U53" i="3"/>
  <c r="V53" i="3" s="1"/>
  <c r="V26" i="5"/>
  <c r="K42" i="5"/>
  <c r="V84" i="19"/>
  <c r="L200" i="19" s="1"/>
  <c r="U37" i="22" s="1"/>
  <c r="AP37" i="22" s="1"/>
  <c r="K200" i="19"/>
  <c r="K184" i="19"/>
  <c r="V40" i="19"/>
  <c r="L184" i="19" s="1"/>
  <c r="U21" i="22" s="1"/>
  <c r="AP21" i="22" s="1"/>
  <c r="V27" i="5"/>
  <c r="K43" i="5"/>
  <c r="N102" i="23" s="1"/>
  <c r="O102" i="23" s="1"/>
  <c r="B102" i="23" s="1"/>
  <c r="P63" i="23"/>
  <c r="C63" i="23"/>
  <c r="V52" i="14"/>
  <c r="U53" i="14"/>
  <c r="K184" i="18"/>
  <c r="V40" i="18"/>
  <c r="L184" i="18" s="1"/>
  <c r="T21" i="22" s="1"/>
  <c r="AO21" i="22" s="1"/>
  <c r="J56" i="23"/>
  <c r="W19" i="22"/>
  <c r="N120" i="23"/>
  <c r="O120" i="23" s="1"/>
  <c r="B120" i="23" s="1"/>
  <c r="L187" i="3"/>
  <c r="AF53" i="22"/>
  <c r="V56" i="11"/>
  <c r="L196" i="11" s="1"/>
  <c r="M33" i="22" s="1"/>
  <c r="AH33" i="22" s="1"/>
  <c r="K196" i="11"/>
  <c r="U58" i="11"/>
  <c r="U57" i="11" s="1"/>
  <c r="V57" i="11" s="1"/>
  <c r="V81" i="21"/>
  <c r="L195" i="21" s="1"/>
  <c r="W40" i="22" s="1"/>
  <c r="AR40" i="22" s="1"/>
  <c r="K195" i="21"/>
  <c r="N77" i="23" s="1"/>
  <c r="O77" i="23" s="1"/>
  <c r="B77" i="23" s="1"/>
  <c r="U106" i="21"/>
  <c r="V114" i="10"/>
  <c r="L208" i="10" s="1"/>
  <c r="L45" i="22" s="1"/>
  <c r="AG45" i="22" s="1"/>
  <c r="K208" i="10"/>
  <c r="U117" i="10"/>
  <c r="U115" i="10"/>
  <c r="U116" i="15"/>
  <c r="V116" i="15" s="1"/>
  <c r="V115" i="15"/>
  <c r="H35" i="15"/>
  <c r="L216" i="15"/>
  <c r="Q53" i="22" s="1"/>
  <c r="V66" i="15"/>
  <c r="L198" i="15" s="1"/>
  <c r="Q35" i="22" s="1"/>
  <c r="AL35" i="22" s="1"/>
  <c r="K198" i="15"/>
  <c r="K200" i="15"/>
  <c r="V84" i="15"/>
  <c r="L200" i="15" s="1"/>
  <c r="Q37" i="22" s="1"/>
  <c r="AL37" i="22" s="1"/>
  <c r="L216" i="13"/>
  <c r="O53" i="22" s="1"/>
  <c r="H35" i="13"/>
  <c r="K184" i="20"/>
  <c r="V40" i="20"/>
  <c r="L184" i="20" s="1"/>
  <c r="V21" i="22" s="1"/>
  <c r="AQ21" i="22" s="1"/>
  <c r="P121" i="23"/>
  <c r="C121" i="23"/>
  <c r="AF12" i="22"/>
  <c r="AF13" i="22" s="1"/>
  <c r="K197" i="11"/>
  <c r="V64" i="11"/>
  <c r="L197" i="11" s="1"/>
  <c r="M34" i="22" s="1"/>
  <c r="AH34" i="22" s="1"/>
  <c r="K184" i="12"/>
  <c r="V40" i="12"/>
  <c r="L184" i="12" s="1"/>
  <c r="N21" i="22" s="1"/>
  <c r="AI21" i="22" s="1"/>
  <c r="K198" i="17"/>
  <c r="V66" i="17"/>
  <c r="L198" i="17" s="1"/>
  <c r="S35" i="22" s="1"/>
  <c r="AN35" i="22" s="1"/>
  <c r="V115" i="12"/>
  <c r="U116" i="12"/>
  <c r="V116" i="12" s="1"/>
  <c r="K194" i="12"/>
  <c r="U52" i="12"/>
  <c r="V51" i="12"/>
  <c r="L194" i="12" s="1"/>
  <c r="N31" i="22" s="1"/>
  <c r="AI31" i="22" s="1"/>
  <c r="K207" i="20"/>
  <c r="V111" i="20"/>
  <c r="L207" i="20" s="1"/>
  <c r="V44" i="22" s="1"/>
  <c r="AQ44" i="22" s="1"/>
  <c r="P119" i="23"/>
  <c r="C119" i="23"/>
  <c r="N116" i="23"/>
  <c r="O116" i="23" s="1"/>
  <c r="B116" i="23" s="1"/>
  <c r="L181" i="3"/>
  <c r="U91" i="21"/>
  <c r="V91" i="21" s="1"/>
  <c r="V99" i="10"/>
  <c r="J207" i="21"/>
  <c r="M89" i="23" s="1"/>
  <c r="V93" i="21"/>
  <c r="L207" i="21" s="1"/>
  <c r="W52" i="22" s="1"/>
  <c r="AR52" i="22" s="1"/>
  <c r="V40" i="16"/>
  <c r="L184" i="16" s="1"/>
  <c r="R21" i="22" s="1"/>
  <c r="AM21" i="22" s="1"/>
  <c r="K184" i="16"/>
  <c r="K201" i="16"/>
  <c r="V87" i="16"/>
  <c r="L201" i="16" s="1"/>
  <c r="R38" i="22" s="1"/>
  <c r="AM38" i="22" s="1"/>
  <c r="U42" i="21"/>
  <c r="K184" i="21" s="1"/>
  <c r="N66" i="23" s="1"/>
  <c r="O66" i="23" s="1"/>
  <c r="B66" i="23" s="1"/>
  <c r="K192" i="10"/>
  <c r="U51" i="10"/>
  <c r="U116" i="14"/>
  <c r="V116" i="14" s="1"/>
  <c r="V115" i="14"/>
  <c r="K194" i="16"/>
  <c r="V51" i="16"/>
  <c r="L194" i="16" s="1"/>
  <c r="R31" i="22" s="1"/>
  <c r="AM31" i="22" s="1"/>
  <c r="U52" i="16"/>
  <c r="K197" i="8"/>
  <c r="V64" i="8"/>
  <c r="L197" i="8" s="1"/>
  <c r="J34" i="22" s="1"/>
  <c r="AE34" i="22" s="1"/>
  <c r="U166" i="21"/>
  <c r="V166" i="21" s="1"/>
  <c r="V174" i="10"/>
  <c r="U76" i="21"/>
  <c r="K200" i="10"/>
  <c r="V84" i="10"/>
  <c r="L200" i="10" s="1"/>
  <c r="L37" i="22" s="1"/>
  <c r="AG37" i="22" s="1"/>
  <c r="V25" i="5"/>
  <c r="K41" i="5"/>
  <c r="K187" i="21"/>
  <c r="N69" i="23" s="1"/>
  <c r="V51" i="21"/>
  <c r="L187" i="21" s="1"/>
  <c r="W32" i="22" s="1"/>
  <c r="AR32" i="22" s="1"/>
  <c r="K184" i="14"/>
  <c r="V40" i="14"/>
  <c r="L184" i="14" s="1"/>
  <c r="P21" i="22" s="1"/>
  <c r="AK21" i="22" s="1"/>
  <c r="K198" i="18"/>
  <c r="V66" i="18"/>
  <c r="L198" i="18" s="1"/>
  <c r="T35" i="22" s="1"/>
  <c r="AO35" i="22" s="1"/>
  <c r="K200" i="13"/>
  <c r="V84" i="13"/>
  <c r="L200" i="13" s="1"/>
  <c r="O37" i="22" s="1"/>
  <c r="AJ37" i="22" s="1"/>
  <c r="AC12" i="22"/>
  <c r="AC13" i="22" s="1"/>
  <c r="P117" i="23"/>
  <c r="C117" i="23"/>
  <c r="P109" i="23"/>
  <c r="C109" i="23"/>
  <c r="P112" i="23"/>
  <c r="C112" i="23"/>
  <c r="V66" i="8"/>
  <c r="L198" i="8" s="1"/>
  <c r="J35" i="22" s="1"/>
  <c r="AE35" i="22" s="1"/>
  <c r="K198" i="8"/>
  <c r="K200" i="8"/>
  <c r="V84" i="8"/>
  <c r="L200" i="8" s="1"/>
  <c r="J37" i="22" s="1"/>
  <c r="AE37" i="22" s="1"/>
  <c r="V115" i="9"/>
  <c r="U116" i="9"/>
  <c r="V116" i="9" s="1"/>
  <c r="G27" i="21"/>
  <c r="L216" i="10"/>
  <c r="L53" i="22" s="1"/>
  <c r="AG53" i="22" s="1"/>
  <c r="H35" i="10"/>
  <c r="U56" i="21"/>
  <c r="K197" i="10"/>
  <c r="V64" i="10"/>
  <c r="L197" i="10" s="1"/>
  <c r="L34" i="22" s="1"/>
  <c r="AG34" i="22" s="1"/>
  <c r="U78" i="21"/>
  <c r="V78" i="21" s="1"/>
  <c r="V86" i="10"/>
  <c r="L216" i="18"/>
  <c r="T53" i="22" s="1"/>
  <c r="AO53" i="22" s="1"/>
  <c r="H35" i="18"/>
  <c r="V64" i="19"/>
  <c r="L197" i="19" s="1"/>
  <c r="U34" i="22" s="1"/>
  <c r="AP34" i="22" s="1"/>
  <c r="K197" i="19"/>
  <c r="K197" i="14"/>
  <c r="V64" i="14"/>
  <c r="L197" i="14" s="1"/>
  <c r="P34" i="22" s="1"/>
  <c r="AK34" i="22" s="1"/>
  <c r="K201" i="14"/>
  <c r="V87" i="14"/>
  <c r="L201" i="14" s="1"/>
  <c r="P38" i="22" s="1"/>
  <c r="AK38" i="22" s="1"/>
  <c r="K192" i="13"/>
  <c r="U51" i="13"/>
  <c r="K201" i="18"/>
  <c r="V87" i="18"/>
  <c r="L201" i="18" s="1"/>
  <c r="T38" i="22" s="1"/>
  <c r="AO38" i="22" s="1"/>
  <c r="K197" i="18"/>
  <c r="V64" i="18"/>
  <c r="L197" i="18" s="1"/>
  <c r="T34" i="22" s="1"/>
  <c r="AO34" i="22" s="1"/>
  <c r="P129" i="23"/>
  <c r="K14" i="23" s="1"/>
  <c r="O14" i="23" s="1"/>
  <c r="C129" i="23"/>
  <c r="U51" i="6"/>
  <c r="K192" i="6"/>
  <c r="U103" i="21"/>
  <c r="K207" i="10"/>
  <c r="V111" i="10"/>
  <c r="L207" i="10" s="1"/>
  <c r="L44" i="22" s="1"/>
  <c r="AG44" i="22" s="1"/>
  <c r="P64" i="23"/>
  <c r="C64" i="23"/>
  <c r="U113" i="21"/>
  <c r="V113" i="21" s="1"/>
  <c r="V121" i="10"/>
  <c r="K184" i="15"/>
  <c r="V40" i="15"/>
  <c r="L184" i="15" s="1"/>
  <c r="Q21" i="22" s="1"/>
  <c r="AL21" i="22" s="1"/>
  <c r="L216" i="20"/>
  <c r="V53" i="22" s="1"/>
  <c r="AQ53" i="22" s="1"/>
  <c r="H35" i="20"/>
  <c r="K200" i="20"/>
  <c r="V84" i="20"/>
  <c r="L200" i="20" s="1"/>
  <c r="V37" i="22" s="1"/>
  <c r="AQ37" i="22" s="1"/>
  <c r="K197" i="20"/>
  <c r="V64" i="20"/>
  <c r="L197" i="20" s="1"/>
  <c r="V34" i="22" s="1"/>
  <c r="AQ34" i="22" s="1"/>
  <c r="AD12" i="22"/>
  <c r="AD13" i="22" s="1"/>
  <c r="V66" i="11"/>
  <c r="L198" i="11" s="1"/>
  <c r="M35" i="22" s="1"/>
  <c r="AH35" i="22" s="1"/>
  <c r="K198" i="11"/>
  <c r="V64" i="12"/>
  <c r="L197" i="12" s="1"/>
  <c r="N34" i="22" s="1"/>
  <c r="AI34" i="22" s="1"/>
  <c r="K197" i="12"/>
  <c r="V87" i="17"/>
  <c r="L201" i="17" s="1"/>
  <c r="S38" i="22" s="1"/>
  <c r="AN38" i="22" s="1"/>
  <c r="K201" i="17"/>
  <c r="K184" i="17"/>
  <c r="V40" i="17"/>
  <c r="L184" i="17" s="1"/>
  <c r="S21" i="22" s="1"/>
  <c r="AN21" i="22" s="1"/>
  <c r="P65" i="23"/>
  <c r="C65" i="23"/>
  <c r="AN53" i="22"/>
  <c r="V114" i="19"/>
  <c r="L208" i="19" s="1"/>
  <c r="U45" i="22" s="1"/>
  <c r="AP45" i="22" s="1"/>
  <c r="K208" i="19"/>
  <c r="U117" i="19"/>
  <c r="V117" i="19" s="1"/>
  <c r="U115" i="19"/>
  <c r="AD53" i="22"/>
  <c r="K192" i="7"/>
  <c r="U51" i="7"/>
  <c r="U55" i="21"/>
  <c r="V55" i="21" s="1"/>
  <c r="V63" i="10"/>
  <c r="U92" i="21"/>
  <c r="V92" i="21" s="1"/>
  <c r="V100" i="10"/>
  <c r="K197" i="16"/>
  <c r="V64" i="16"/>
  <c r="L197" i="16" s="1"/>
  <c r="R34" i="22" s="1"/>
  <c r="AM34" i="22" s="1"/>
  <c r="K200" i="16"/>
  <c r="V84" i="16"/>
  <c r="L200" i="16" s="1"/>
  <c r="R37" i="22" s="1"/>
  <c r="AM37" i="22" s="1"/>
  <c r="V75" i="21"/>
  <c r="L191" i="21" s="1"/>
  <c r="W36" i="22" s="1"/>
  <c r="AR36" i="22" s="1"/>
  <c r="K191" i="21"/>
  <c r="N73" i="23" s="1"/>
  <c r="O73" i="23" s="1"/>
  <c r="B73" i="23" s="1"/>
  <c r="K198" i="21"/>
  <c r="N80" i="23" s="1"/>
  <c r="O80" i="23" s="1"/>
  <c r="B80" i="23" s="1"/>
  <c r="V99" i="21"/>
  <c r="L198" i="21" s="1"/>
  <c r="W43" i="22" s="1"/>
  <c r="AR43" i="22" s="1"/>
  <c r="AP53" i="22"/>
  <c r="C126" i="23"/>
  <c r="P126" i="23"/>
  <c r="N122" i="23"/>
  <c r="O122" i="23" s="1"/>
  <c r="B122" i="23" s="1"/>
  <c r="L189" i="3"/>
  <c r="K184" i="8"/>
  <c r="V40" i="8"/>
  <c r="L184" i="8" s="1"/>
  <c r="J21" i="22" s="1"/>
  <c r="AE21" i="22" s="1"/>
  <c r="U57" i="21"/>
  <c r="V57" i="21" s="1"/>
  <c r="V65" i="10"/>
  <c r="U79" i="21"/>
  <c r="K201" i="10"/>
  <c r="V87" i="10"/>
  <c r="L201" i="10" s="1"/>
  <c r="L38" i="22" s="1"/>
  <c r="AG38" i="22" s="1"/>
  <c r="V52" i="15"/>
  <c r="U53" i="15"/>
  <c r="U78" i="13"/>
  <c r="V78" i="13" s="1"/>
  <c r="U57" i="13"/>
  <c r="V57" i="13" s="1"/>
  <c r="N103" i="23"/>
  <c r="O103" i="23" s="1"/>
  <c r="B103" i="23" s="1"/>
  <c r="L44" i="5"/>
  <c r="H35" i="14"/>
  <c r="L216" i="14"/>
  <c r="P53" i="22" s="1"/>
  <c r="V66" i="14"/>
  <c r="L198" i="14" s="1"/>
  <c r="P35" i="22" s="1"/>
  <c r="AK35" i="22" s="1"/>
  <c r="K198" i="14"/>
  <c r="K200" i="14"/>
  <c r="V84" i="14"/>
  <c r="L200" i="14" s="1"/>
  <c r="P37" i="22" s="1"/>
  <c r="AK37" i="22" s="1"/>
  <c r="C86" i="23"/>
  <c r="P86" i="23"/>
  <c r="K192" i="20"/>
  <c r="U51" i="20"/>
  <c r="K18" i="23"/>
  <c r="O18" i="23" s="1"/>
  <c r="K41" i="23"/>
  <c r="O41" i="23" s="1"/>
  <c r="K196" i="12"/>
  <c r="V56" i="12"/>
  <c r="L196" i="12" s="1"/>
  <c r="N33" i="22" s="1"/>
  <c r="AI33" i="22" s="1"/>
  <c r="U58" i="12"/>
  <c r="U57" i="12" s="1"/>
  <c r="V57" i="12" s="1"/>
  <c r="U104" i="21"/>
  <c r="V104" i="21" s="1"/>
  <c r="V112" i="10"/>
  <c r="K197" i="15"/>
  <c r="V64" i="15"/>
  <c r="L197" i="15" s="1"/>
  <c r="Q34" i="22" s="1"/>
  <c r="AL34" i="22" s="1"/>
  <c r="V115" i="16"/>
  <c r="U116" i="16"/>
  <c r="V116" i="16" s="1"/>
  <c r="K184" i="13"/>
  <c r="V40" i="13"/>
  <c r="L184" i="13" s="1"/>
  <c r="O21" i="22" s="1"/>
  <c r="AJ21" i="22" s="1"/>
  <c r="K198" i="13"/>
  <c r="V66" i="13"/>
  <c r="L198" i="13" s="1"/>
  <c r="O35" i="22" s="1"/>
  <c r="AJ35" i="22" s="1"/>
  <c r="K201" i="13"/>
  <c r="V87" i="13"/>
  <c r="L201" i="13" s="1"/>
  <c r="O38" i="22" s="1"/>
  <c r="AJ38" i="22" s="1"/>
  <c r="N115" i="23"/>
  <c r="O115" i="23" s="1"/>
  <c r="B115" i="23" s="1"/>
  <c r="L180" i="3"/>
  <c r="L216" i="11"/>
  <c r="M53" i="22" s="1"/>
  <c r="AH53" i="22" s="1"/>
  <c r="H35" i="11"/>
  <c r="V87" i="11"/>
  <c r="L201" i="11" s="1"/>
  <c r="M38" i="22" s="1"/>
  <c r="AH38" i="22" s="1"/>
  <c r="K201" i="11"/>
  <c r="K198" i="12"/>
  <c r="V66" i="12"/>
  <c r="L198" i="12" s="1"/>
  <c r="N35" i="22" s="1"/>
  <c r="AI35" i="22" s="1"/>
  <c r="V87" i="12"/>
  <c r="L201" i="12" s="1"/>
  <c r="N38" i="22" s="1"/>
  <c r="AI38" i="22" s="1"/>
  <c r="K201" i="12"/>
  <c r="K197" i="17"/>
  <c r="V64" i="17"/>
  <c r="L197" i="17" s="1"/>
  <c r="S34" i="22" s="1"/>
  <c r="AN34" i="22" s="1"/>
  <c r="P87" i="23"/>
  <c r="K46" i="23" s="1"/>
  <c r="O46" i="23" s="1"/>
  <c r="C87" i="23"/>
  <c r="K207" i="19"/>
  <c r="V111" i="19"/>
  <c r="L207" i="19" s="1"/>
  <c r="U44" i="22" s="1"/>
  <c r="AP44" i="22" s="1"/>
  <c r="V52" i="8"/>
  <c r="U53" i="8"/>
  <c r="K207" i="7"/>
  <c r="V111" i="7"/>
  <c r="L207" i="7" s="1"/>
  <c r="I44" i="22" s="1"/>
  <c r="AD44" i="22" s="1"/>
  <c r="U116" i="8"/>
  <c r="V116" i="8" s="1"/>
  <c r="V115" i="8"/>
  <c r="U48" i="21"/>
  <c r="K196" i="10"/>
  <c r="V56" i="10"/>
  <c r="L196" i="10" s="1"/>
  <c r="L33" i="22" s="1"/>
  <c r="AG33" i="22" s="1"/>
  <c r="U58" i="10"/>
  <c r="K194" i="17"/>
  <c r="V51" i="17"/>
  <c r="L194" i="17" s="1"/>
  <c r="S31" i="22" s="1"/>
  <c r="AN31" i="22" s="1"/>
  <c r="U52" i="17"/>
  <c r="K208" i="13"/>
  <c r="U117" i="13"/>
  <c r="V117" i="13" s="1"/>
  <c r="U115" i="13"/>
  <c r="V114" i="13"/>
  <c r="L208" i="13" s="1"/>
  <c r="O45" i="22" s="1"/>
  <c r="AJ45" i="22" s="1"/>
  <c r="V86" i="21"/>
  <c r="L197" i="21" s="1"/>
  <c r="W42" i="22" s="1"/>
  <c r="AR42" i="22" s="1"/>
  <c r="AM51" i="22"/>
  <c r="V115" i="17"/>
  <c r="U116" i="17"/>
  <c r="V116" i="17" s="1"/>
  <c r="U50" i="21" l="1"/>
  <c r="U78" i="10"/>
  <c r="V78" i="10" s="1"/>
  <c r="U57" i="10"/>
  <c r="V53" i="8"/>
  <c r="U54" i="8"/>
  <c r="C122" i="23"/>
  <c r="P122" i="23"/>
  <c r="P115" i="23"/>
  <c r="C115" i="23"/>
  <c r="K43" i="23"/>
  <c r="O43" i="23" s="1"/>
  <c r="K12" i="23"/>
  <c r="O12" i="23" s="1"/>
  <c r="K194" i="7"/>
  <c r="V51" i="7"/>
  <c r="L194" i="7" s="1"/>
  <c r="I31" i="22" s="1"/>
  <c r="AD31" i="22" s="1"/>
  <c r="U52" i="7"/>
  <c r="K194" i="6"/>
  <c r="V51" i="6"/>
  <c r="L194" i="6" s="1"/>
  <c r="H31" i="22" s="1"/>
  <c r="AC31" i="22" s="1"/>
  <c r="U52" i="6"/>
  <c r="P77" i="23"/>
  <c r="C77" i="23"/>
  <c r="C102" i="23"/>
  <c r="P102" i="23"/>
  <c r="K190" i="21"/>
  <c r="N72" i="23" s="1"/>
  <c r="O72" i="23" s="1"/>
  <c r="B72" i="23" s="1"/>
  <c r="V58" i="21"/>
  <c r="L190" i="21" s="1"/>
  <c r="W35" i="22" s="1"/>
  <c r="AR35" i="22" s="1"/>
  <c r="AJ12" i="22"/>
  <c r="AJ13" i="22" s="1"/>
  <c r="K39" i="23"/>
  <c r="O39" i="23" s="1"/>
  <c r="V53" i="15"/>
  <c r="U54" i="15"/>
  <c r="V79" i="21"/>
  <c r="L193" i="21" s="1"/>
  <c r="W38" i="22" s="1"/>
  <c r="AR38" i="22" s="1"/>
  <c r="K193" i="21"/>
  <c r="N75" i="23" s="1"/>
  <c r="O75" i="23" s="1"/>
  <c r="B75" i="23" s="1"/>
  <c r="P73" i="23"/>
  <c r="C73" i="23"/>
  <c r="AK12" i="22"/>
  <c r="AK13" i="22" s="1"/>
  <c r="N100" i="23"/>
  <c r="O100" i="23" s="1"/>
  <c r="B100" i="23" s="1"/>
  <c r="L41" i="5"/>
  <c r="V76" i="21"/>
  <c r="L192" i="21" s="1"/>
  <c r="W37" i="22" s="1"/>
  <c r="AR37" i="22" s="1"/>
  <c r="K192" i="21"/>
  <c r="N74" i="23" s="1"/>
  <c r="O74" i="23" s="1"/>
  <c r="B74" i="23" s="1"/>
  <c r="C66" i="23"/>
  <c r="P66" i="23"/>
  <c r="AM12" i="22"/>
  <c r="AM13" i="22" s="1"/>
  <c r="U53" i="12"/>
  <c r="V52" i="12"/>
  <c r="V155" i="3"/>
  <c r="K190" i="3"/>
  <c r="V32" i="21"/>
  <c r="L176" i="21" s="1"/>
  <c r="W21" i="22" s="1"/>
  <c r="AR21" i="22" s="1"/>
  <c r="K176" i="21"/>
  <c r="N58" i="23" s="1"/>
  <c r="O58" i="23" s="1"/>
  <c r="B58" i="23" s="1"/>
  <c r="P79" i="23"/>
  <c r="C79" i="23"/>
  <c r="K11" i="23"/>
  <c r="O11" i="23" s="1"/>
  <c r="K24" i="23"/>
  <c r="O24" i="23" s="1"/>
  <c r="K194" i="19"/>
  <c r="V51" i="19"/>
  <c r="L194" i="19" s="1"/>
  <c r="U31" i="22" s="1"/>
  <c r="AP31" i="22" s="1"/>
  <c r="U52" i="19"/>
  <c r="U53" i="11"/>
  <c r="V52" i="11"/>
  <c r="K194" i="18"/>
  <c r="V51" i="18"/>
  <c r="L194" i="18" s="1"/>
  <c r="T31" i="22" s="1"/>
  <c r="AO31" i="22" s="1"/>
  <c r="U52" i="18"/>
  <c r="V115" i="20"/>
  <c r="U116" i="20"/>
  <c r="V116" i="20" s="1"/>
  <c r="K194" i="20"/>
  <c r="V51" i="20"/>
  <c r="L194" i="20" s="1"/>
  <c r="V31" i="22" s="1"/>
  <c r="AQ31" i="22" s="1"/>
  <c r="U52" i="20"/>
  <c r="V56" i="21"/>
  <c r="L189" i="21" s="1"/>
  <c r="W34" i="22" s="1"/>
  <c r="AR34" i="22" s="1"/>
  <c r="K189" i="21"/>
  <c r="N71" i="23" s="1"/>
  <c r="U43" i="21"/>
  <c r="U52" i="10"/>
  <c r="K194" i="10"/>
  <c r="V51" i="10"/>
  <c r="L194" i="10" s="1"/>
  <c r="L31" i="22" s="1"/>
  <c r="AG31" i="22" s="1"/>
  <c r="AE12" i="22"/>
  <c r="AE13" i="22" s="1"/>
  <c r="V53" i="14"/>
  <c r="U54" i="14"/>
  <c r="V52" i="9"/>
  <c r="U53" i="9"/>
  <c r="U116" i="13"/>
  <c r="V116" i="13" s="1"/>
  <c r="V115" i="13"/>
  <c r="V48" i="21"/>
  <c r="L188" i="21" s="1"/>
  <c r="W33" i="22" s="1"/>
  <c r="AR33" i="22" s="1"/>
  <c r="K188" i="21"/>
  <c r="N70" i="23" s="1"/>
  <c r="O70" i="23" s="1"/>
  <c r="B70" i="23" s="1"/>
  <c r="P103" i="23"/>
  <c r="C103" i="23"/>
  <c r="AN12" i="22"/>
  <c r="AN13" i="22" s="1"/>
  <c r="AL12" i="22"/>
  <c r="AL13" i="22" s="1"/>
  <c r="K199" i="21"/>
  <c r="N81" i="23" s="1"/>
  <c r="O81" i="23" s="1"/>
  <c r="B81" i="23" s="1"/>
  <c r="V103" i="21"/>
  <c r="L199" i="21" s="1"/>
  <c r="W44" i="22" s="1"/>
  <c r="AR44" i="22" s="1"/>
  <c r="H27" i="21"/>
  <c r="L208" i="21"/>
  <c r="W53" i="22" s="1"/>
  <c r="AR53" i="22" s="1"/>
  <c r="V52" i="16"/>
  <c r="U53" i="16"/>
  <c r="AJ53" i="22"/>
  <c r="AO12" i="22"/>
  <c r="AO13" i="22" s="1"/>
  <c r="AP12" i="22"/>
  <c r="AP13" i="22" s="1"/>
  <c r="N101" i="23"/>
  <c r="O101" i="23" s="1"/>
  <c r="B101" i="23" s="1"/>
  <c r="L42" i="5"/>
  <c r="AK53" i="22"/>
  <c r="P116" i="23"/>
  <c r="K15" i="23" s="1"/>
  <c r="O15" i="23" s="1"/>
  <c r="C116" i="23"/>
  <c r="AQ12" i="22"/>
  <c r="AQ13" i="22" s="1"/>
  <c r="AL53" i="22"/>
  <c r="U107" i="21"/>
  <c r="V107" i="21" s="1"/>
  <c r="V115" i="10"/>
  <c r="U116" i="10"/>
  <c r="K200" i="21"/>
  <c r="N82" i="23" s="1"/>
  <c r="O82" i="23" s="1"/>
  <c r="B82" i="23" s="1"/>
  <c r="V106" i="21"/>
  <c r="L200" i="21" s="1"/>
  <c r="W45" i="22" s="1"/>
  <c r="AR45" i="22" s="1"/>
  <c r="C120" i="23"/>
  <c r="P120" i="23"/>
  <c r="K29" i="23"/>
  <c r="AG12" i="22"/>
  <c r="AG13" i="22" s="1"/>
  <c r="O71" i="23"/>
  <c r="B71" i="23" s="1"/>
  <c r="K13" i="23"/>
  <c r="O13" i="23" s="1"/>
  <c r="AH12" i="22"/>
  <c r="AH13" i="22" s="1"/>
  <c r="V115" i="19"/>
  <c r="U116" i="19"/>
  <c r="V116" i="19" s="1"/>
  <c r="U52" i="13"/>
  <c r="V51" i="13"/>
  <c r="L194" i="13" s="1"/>
  <c r="O31" i="22" s="1"/>
  <c r="AJ31" i="22" s="1"/>
  <c r="K194" i="13"/>
  <c r="AI12" i="22"/>
  <c r="AI13" i="22" s="1"/>
  <c r="V52" i="17"/>
  <c r="U53" i="17"/>
  <c r="P80" i="23"/>
  <c r="K34" i="23" s="1"/>
  <c r="O34" i="23" s="1"/>
  <c r="C80" i="23"/>
  <c r="B69" i="23"/>
  <c r="O69" i="23"/>
  <c r="U109" i="21"/>
  <c r="V109" i="21" s="1"/>
  <c r="V117" i="10"/>
  <c r="U116" i="7"/>
  <c r="V116" i="7" s="1"/>
  <c r="V115" i="7"/>
  <c r="P101" i="23" l="1"/>
  <c r="C101" i="23"/>
  <c r="K193" i="14"/>
  <c r="V54" i="14"/>
  <c r="L193" i="14" s="1"/>
  <c r="P30" i="22" s="1"/>
  <c r="AK30" i="22" s="1"/>
  <c r="V52" i="19"/>
  <c r="U53" i="19"/>
  <c r="AR12" i="22"/>
  <c r="AR13" i="22" s="1"/>
  <c r="U54" i="12"/>
  <c r="V53" i="12"/>
  <c r="P100" i="23"/>
  <c r="C100" i="23"/>
  <c r="V53" i="17"/>
  <c r="U54" i="17"/>
  <c r="P71" i="23"/>
  <c r="C71" i="23"/>
  <c r="K47" i="23"/>
  <c r="O47" i="23" s="1"/>
  <c r="O29" i="23"/>
  <c r="C82" i="23"/>
  <c r="P82" i="23"/>
  <c r="N123" i="23"/>
  <c r="O123" i="23" s="1"/>
  <c r="B123" i="23" s="1"/>
  <c r="L190" i="3"/>
  <c r="C74" i="23"/>
  <c r="P74" i="23"/>
  <c r="K31" i="23" s="1"/>
  <c r="O31" i="23" s="1"/>
  <c r="P75" i="23"/>
  <c r="C75" i="23"/>
  <c r="C72" i="23"/>
  <c r="P72" i="23"/>
  <c r="V52" i="7"/>
  <c r="U53" i="7"/>
  <c r="U49" i="21"/>
  <c r="V49" i="21" s="1"/>
  <c r="V57" i="10"/>
  <c r="U108" i="21"/>
  <c r="V108" i="21" s="1"/>
  <c r="V116" i="10"/>
  <c r="V53" i="16"/>
  <c r="U54" i="16"/>
  <c r="P70" i="23"/>
  <c r="C70" i="23"/>
  <c r="V53" i="9"/>
  <c r="U54" i="9"/>
  <c r="U44" i="21"/>
  <c r="V44" i="21" s="1"/>
  <c r="U53" i="10"/>
  <c r="V52" i="10"/>
  <c r="V52" i="20"/>
  <c r="U53" i="20"/>
  <c r="K33" i="23"/>
  <c r="O33" i="23" s="1"/>
  <c r="V52" i="6"/>
  <c r="U53" i="6"/>
  <c r="P69" i="23"/>
  <c r="C69" i="23"/>
  <c r="U53" i="13"/>
  <c r="V52" i="13"/>
  <c r="P81" i="23"/>
  <c r="K35" i="23" s="1"/>
  <c r="O35" i="23" s="1"/>
  <c r="C81" i="23"/>
  <c r="K186" i="21"/>
  <c r="N68" i="23" s="1"/>
  <c r="O68" i="23" s="1"/>
  <c r="B68" i="23" s="1"/>
  <c r="V43" i="21"/>
  <c r="L186" i="21" s="1"/>
  <c r="W31" i="22" s="1"/>
  <c r="AR31" i="22" s="1"/>
  <c r="V52" i="18"/>
  <c r="U53" i="18"/>
  <c r="U54" i="11"/>
  <c r="V53" i="11"/>
  <c r="C58" i="23"/>
  <c r="P58" i="23"/>
  <c r="K193" i="15"/>
  <c r="V54" i="15"/>
  <c r="L193" i="15" s="1"/>
  <c r="Q30" i="22" s="1"/>
  <c r="AL30" i="22" s="1"/>
  <c r="K193" i="8"/>
  <c r="V54" i="8"/>
  <c r="L193" i="8" s="1"/>
  <c r="J30" i="22" s="1"/>
  <c r="AE30" i="22" s="1"/>
  <c r="AL16" i="22" l="1"/>
  <c r="AL17" i="22" s="1"/>
  <c r="AL7" i="22"/>
  <c r="AL8" i="22" s="1"/>
  <c r="V53" i="6"/>
  <c r="U54" i="6"/>
  <c r="V54" i="9"/>
  <c r="L193" i="9" s="1"/>
  <c r="K30" i="22" s="1"/>
  <c r="AF30" i="22" s="1"/>
  <c r="K193" i="9"/>
  <c r="K193" i="16"/>
  <c r="V54" i="16"/>
  <c r="L193" i="16" s="1"/>
  <c r="R30" i="22" s="1"/>
  <c r="AM30" i="22" s="1"/>
  <c r="V53" i="7"/>
  <c r="U54" i="7"/>
  <c r="V54" i="17"/>
  <c r="L193" i="17" s="1"/>
  <c r="S30" i="22" s="1"/>
  <c r="AN30" i="22" s="1"/>
  <c r="K193" i="17"/>
  <c r="K193" i="11"/>
  <c r="V54" i="11"/>
  <c r="L193" i="11" s="1"/>
  <c r="M30" i="22" s="1"/>
  <c r="AH30" i="22" s="1"/>
  <c r="P68" i="23"/>
  <c r="C68" i="23"/>
  <c r="U54" i="13"/>
  <c r="V53" i="13"/>
  <c r="P123" i="23"/>
  <c r="C123" i="23"/>
  <c r="V53" i="19"/>
  <c r="U54" i="19"/>
  <c r="K32" i="23"/>
  <c r="O32" i="23" s="1"/>
  <c r="K7" i="23"/>
  <c r="U45" i="21"/>
  <c r="V45" i="21" s="1"/>
  <c r="U54" i="10"/>
  <c r="V53" i="10"/>
  <c r="K193" i="12"/>
  <c r="V54" i="12"/>
  <c r="L193" i="12" s="1"/>
  <c r="N30" i="22" s="1"/>
  <c r="AI30" i="22" s="1"/>
  <c r="AE16" i="22"/>
  <c r="AE17" i="22" s="1"/>
  <c r="AE7" i="22"/>
  <c r="AE8" i="22" s="1"/>
  <c r="V53" i="18"/>
  <c r="U54" i="18"/>
  <c r="V53" i="20"/>
  <c r="U54" i="20"/>
  <c r="AK16" i="22"/>
  <c r="AK17" i="22" s="1"/>
  <c r="AK7" i="22"/>
  <c r="AK8" i="22" s="1"/>
  <c r="V54" i="18" l="1"/>
  <c r="L193" i="18" s="1"/>
  <c r="T30" i="22" s="1"/>
  <c r="AO30" i="22" s="1"/>
  <c r="K193" i="18"/>
  <c r="K193" i="20"/>
  <c r="V54" i="20"/>
  <c r="L193" i="20" s="1"/>
  <c r="V30" i="22" s="1"/>
  <c r="AQ30" i="22" s="1"/>
  <c r="AM16" i="22"/>
  <c r="AM17" i="22" s="1"/>
  <c r="AM7" i="22"/>
  <c r="AM8" i="22" s="1"/>
  <c r="K193" i="6"/>
  <c r="V54" i="6"/>
  <c r="L193" i="6" s="1"/>
  <c r="H30" i="22" s="1"/>
  <c r="AC30" i="22" s="1"/>
  <c r="U46" i="21"/>
  <c r="K193" i="10"/>
  <c r="V54" i="10"/>
  <c r="L193" i="10" s="1"/>
  <c r="L30" i="22" s="1"/>
  <c r="AG30" i="22" s="1"/>
  <c r="K40" i="23"/>
  <c r="O40" i="23" s="1"/>
  <c r="K17" i="23"/>
  <c r="O17" i="23" s="1"/>
  <c r="AN16" i="22"/>
  <c r="AN17" i="22" s="1"/>
  <c r="AN7" i="22"/>
  <c r="AN8" i="22" s="1"/>
  <c r="V54" i="19"/>
  <c r="L193" i="19" s="1"/>
  <c r="U30" i="22" s="1"/>
  <c r="AP30" i="22" s="1"/>
  <c r="K193" i="19"/>
  <c r="AH16" i="22"/>
  <c r="AH17" i="22" s="1"/>
  <c r="AH7" i="22"/>
  <c r="AH8" i="22" s="1"/>
  <c r="K193" i="7"/>
  <c r="V54" i="7"/>
  <c r="L193" i="7" s="1"/>
  <c r="I30" i="22" s="1"/>
  <c r="AD30" i="22" s="1"/>
  <c r="AI16" i="22"/>
  <c r="AI17" i="22" s="1"/>
  <c r="AI7" i="22"/>
  <c r="AI8" i="22" s="1"/>
  <c r="O7" i="23"/>
  <c r="K193" i="13"/>
  <c r="V54" i="13"/>
  <c r="L193" i="13" s="1"/>
  <c r="O30" i="22" s="1"/>
  <c r="AJ30" i="22" s="1"/>
  <c r="AF16" i="22"/>
  <c r="AF17" i="22" s="1"/>
  <c r="AF7" i="22"/>
  <c r="AF8" i="22" s="1"/>
  <c r="AQ16" i="22" l="1"/>
  <c r="AQ17" i="22" s="1"/>
  <c r="AQ7" i="22"/>
  <c r="AQ8" i="22" s="1"/>
  <c r="AG16" i="22"/>
  <c r="AG17" i="22" s="1"/>
  <c r="AG7" i="22"/>
  <c r="AG8" i="22" s="1"/>
  <c r="AC16" i="22"/>
  <c r="AC17" i="22" s="1"/>
  <c r="AC7" i="22"/>
  <c r="AC8" i="22" s="1"/>
  <c r="AJ16" i="22"/>
  <c r="AJ17" i="22" s="1"/>
  <c r="AJ7" i="22"/>
  <c r="AJ8" i="22" s="1"/>
  <c r="AP16" i="22"/>
  <c r="AP17" i="22" s="1"/>
  <c r="AP7" i="22"/>
  <c r="AP8" i="22" s="1"/>
  <c r="AD16" i="22"/>
  <c r="AD17" i="22" s="1"/>
  <c r="AD7" i="22"/>
  <c r="AD8" i="22" s="1"/>
  <c r="V46" i="21"/>
  <c r="L185" i="21" s="1"/>
  <c r="W30" i="22" s="1"/>
  <c r="AR30" i="22" s="1"/>
  <c r="K185" i="21"/>
  <c r="N67" i="23" s="1"/>
  <c r="O67" i="23" s="1"/>
  <c r="B67" i="23" s="1"/>
  <c r="AO16" i="22"/>
  <c r="AO17" i="22" s="1"/>
  <c r="AO7" i="22"/>
  <c r="AO8" i="22" s="1"/>
  <c r="P67" i="23" l="1"/>
  <c r="C67" i="23"/>
  <c r="AR16" i="22"/>
  <c r="AR17" i="22" s="1"/>
  <c r="AR7" i="22"/>
  <c r="AR8" i="22" s="1"/>
  <c r="K9" i="23" l="1"/>
  <c r="K30" i="23"/>
  <c r="O30" i="23" s="1"/>
  <c r="K25" i="23"/>
  <c r="O25" i="23" s="1"/>
  <c r="O9" i="23" l="1"/>
  <c r="K23" i="23"/>
  <c r="O23" i="23" s="1"/>
</calcChain>
</file>

<file path=xl/sharedStrings.xml><?xml version="1.0" encoding="utf-8"?>
<sst xmlns="http://schemas.openxmlformats.org/spreadsheetml/2006/main" count="14776" uniqueCount="944">
  <si>
    <t xml:space="preserve">MAIN CENTRE / BLOCK REVIEW MEETING FORMAT HMAN DAN TUR </t>
  </si>
  <si>
    <t xml:space="preserve">Review meeting Format hi siam dang lam, row leh column belh, A font leh size thlak, Page setup siam dang lam chuan a buai vek thei a. A ngai ang ang hian fillup tawp tur a ni.  </t>
  </si>
  <si>
    <t>Tih palh thil  avanga Format hi tih danglam palh anih chuan CONTROL +Z hmeh tur a ni. Chutiang pawh a a sual palh anih chuan  save lovin  close  a, hawn thar leh a data enter that leh mai tur a ni.</t>
  </si>
  <si>
    <t>Perccentage lak nan hian Neumerator ah centre te achievement lak a ni. Denominator ah hian expected  target emaw head count emaw centre te record hman a ni. Hnathawk tha leh bial hneh viau ah chuan  denominator ah hian Head count hi a reliable chuan hman ni se, Bial lian leh hnufual deuh record vawn that lohna hmun ah chuan expected target hman nise.</t>
  </si>
  <si>
    <t>9 (a). No. of Institutional deliveries  *</t>
  </si>
  <si>
    <t>9 (b). No. of Home deliveries  *</t>
  </si>
  <si>
    <t>10 Of Home deliveries Conducted by SBA (Skilled Birth Attendance)</t>
  </si>
  <si>
    <t>11 (a) No. of Live Birth Male  (Institution + Home) *</t>
  </si>
  <si>
    <t>11 (b) No. of Live Birth Female (Institution + Home) *</t>
  </si>
  <si>
    <t>XVI- Health And Wellness Centre ( for Clinic / SC/ HWC)  a Total OPD Register (Old+ New ) - (SC/Clinic pan tu zat) * hi HWC kher lo pawhin ziah lan ngei tur a ni</t>
  </si>
  <si>
    <t xml:space="preserve">Bialtu Main Centre tana hmalak zuina tur </t>
  </si>
  <si>
    <t>Bialtu Main Centre in Report a pek dan tur</t>
  </si>
  <si>
    <t>Review meeting report pek ah hian Centre hrang hrangte tih that dan mil a Ranking siam copy telh ngei tur a ni.</t>
  </si>
  <si>
    <t>P-1</t>
  </si>
  <si>
    <t xml:space="preserve">                                                         PHC/CHC/UPHC/MC   REVIEW MEETING   AT DISTRICT  LEVEL</t>
  </si>
  <si>
    <t>FORMAT</t>
  </si>
  <si>
    <t xml:space="preserve">FOR REVIEW MEETING (Tick any one) -  FIRST QUARTER  / SECOND QUARTER/ THIRD QUARTER / FOURTH QUARTER /  ANNUAL </t>
  </si>
  <si>
    <t>Date of Meeting</t>
  </si>
  <si>
    <t>Name of PHC/CHC</t>
  </si>
  <si>
    <t>BAM</t>
  </si>
  <si>
    <t xml:space="preserve">Name of District </t>
  </si>
  <si>
    <t>Name of Doctor</t>
  </si>
  <si>
    <t xml:space="preserve">Ph No </t>
  </si>
  <si>
    <t>Name of Pharmacist</t>
  </si>
  <si>
    <t>Name of Block Account Manager</t>
  </si>
  <si>
    <t>Name of Staff Ward Sister</t>
  </si>
  <si>
    <t>Name of Staff Nurses</t>
  </si>
  <si>
    <t xml:space="preserve">Name of Lab Technicians </t>
  </si>
  <si>
    <t>Name of Supervisor (M)</t>
  </si>
  <si>
    <t>HS</t>
  </si>
  <si>
    <t>Name of Supervisor (F)</t>
  </si>
  <si>
    <t>Name of ASHA Mobiliser</t>
  </si>
  <si>
    <t>Name of National Ambulance Service Driver</t>
  </si>
  <si>
    <t xml:space="preserve">Number of IV Grade </t>
  </si>
  <si>
    <t>I - General Indicator  Statistics (BAM fillup tur)</t>
  </si>
  <si>
    <t>Apr</t>
  </si>
  <si>
    <t>May</t>
  </si>
  <si>
    <t>Jun</t>
  </si>
  <si>
    <t>Jul</t>
  </si>
  <si>
    <t>Aug</t>
  </si>
  <si>
    <t>Sep</t>
  </si>
  <si>
    <t>Oct</t>
  </si>
  <si>
    <t>Nov</t>
  </si>
  <si>
    <t>Dec</t>
  </si>
  <si>
    <t>Jan</t>
  </si>
  <si>
    <t>Feb</t>
  </si>
  <si>
    <t>Mar</t>
  </si>
  <si>
    <t>Total</t>
  </si>
  <si>
    <t>Target</t>
  </si>
  <si>
    <t>Achievement</t>
  </si>
  <si>
    <t>Mark weightage</t>
  </si>
  <si>
    <t>Remark</t>
  </si>
  <si>
    <t>Description</t>
  </si>
  <si>
    <t>Total Number of Bed</t>
  </si>
  <si>
    <t>Total Number of OPD in Previous/ last  Financial year</t>
  </si>
  <si>
    <t>Total Number of IPD in Previous/ last Financial year</t>
  </si>
  <si>
    <t>Total Number of delivery in Previous/ last Financial year</t>
  </si>
  <si>
    <t>Total Number of Live Birth in Previous/ last Financial year</t>
  </si>
  <si>
    <t>II - Work load  Statistics (Pharmacist  fillup tur)</t>
  </si>
  <si>
    <t>Report by</t>
  </si>
  <si>
    <t>40 % of Population</t>
  </si>
  <si>
    <t>5% increase of last year</t>
  </si>
  <si>
    <t>Number of Minor operation</t>
  </si>
  <si>
    <t>P-2</t>
  </si>
  <si>
    <r>
      <rPr>
        <b/>
        <sz val="8"/>
        <color rgb="FF000000"/>
        <rFont val="Calibri"/>
        <family val="2"/>
      </rPr>
      <t xml:space="preserve">III - Reproductive &amp; Child Health (RCH) </t>
    </r>
    <r>
      <rPr>
        <sz val="5"/>
        <color rgb="FF000000"/>
        <rFont val="Calibri"/>
        <family val="2"/>
      </rPr>
      <t>(Ward Siater incharge  fillup tur )</t>
    </r>
  </si>
  <si>
    <t>Total No. of Live Birth</t>
  </si>
  <si>
    <t>WS incharge</t>
  </si>
  <si>
    <t>Additional 5% last year delivery</t>
  </si>
  <si>
    <t xml:space="preserve">No. of Live Birth Male </t>
  </si>
  <si>
    <t>No. of Live Birth Female</t>
  </si>
  <si>
    <t>No of Still birth</t>
  </si>
  <si>
    <t>No. of Live Birth  weighted at birth</t>
  </si>
  <si>
    <t>Number of low birth weight (Less than 2500 gm)</t>
  </si>
  <si>
    <t>No. of Live Birth breastfed within 1 hour of birth</t>
  </si>
  <si>
    <t>6(a). Tubectomy  (new)</t>
  </si>
  <si>
    <t>6(b). IUCD Insertion (new)</t>
  </si>
  <si>
    <t>6(c). IUCD Removal (new)</t>
  </si>
  <si>
    <t>7(a). No.of Mother whom JSY is disbursed- Nau nei JSY dawng zat</t>
  </si>
  <si>
    <t>Last Year delivery</t>
  </si>
  <si>
    <t>7(b). No.of ASHA whom JSY is disbursed- ASHA hnena JSY pek chhuah zat</t>
  </si>
  <si>
    <r>
      <rPr>
        <b/>
        <sz val="8"/>
        <color rgb="FF000000"/>
        <rFont val="Calibri"/>
        <family val="2"/>
      </rPr>
      <t>IV - Immunization (EPI)</t>
    </r>
    <r>
      <rPr>
        <b/>
        <sz val="6"/>
        <color rgb="FF000000"/>
        <rFont val="Calibri"/>
        <family val="2"/>
      </rPr>
      <t xml:space="preserve"> </t>
    </r>
    <r>
      <rPr>
        <sz val="6"/>
        <color rgb="FF000000"/>
        <rFont val="Calibri"/>
        <family val="2"/>
      </rPr>
      <t>(Ward Sister incharge  fillup tur )</t>
    </r>
  </si>
  <si>
    <t>No. of live birth Hepatitis birth dose given</t>
  </si>
  <si>
    <t>Additional 5% last year live birth</t>
  </si>
  <si>
    <t>No. of live birth OPV Zero dose given</t>
  </si>
  <si>
    <t>No. of live birth BCG birth dose given</t>
  </si>
  <si>
    <t>No. of Fully Immunised incentive package issued to ASHA</t>
  </si>
  <si>
    <t>ASHA Mobiliser</t>
  </si>
  <si>
    <r>
      <rPr>
        <b/>
        <sz val="8"/>
        <color rgb="FF000000"/>
        <rFont val="Calibri"/>
        <family val="2"/>
      </rPr>
      <t xml:space="preserve">V - Vector-Borne Diseases Control Programme (NVBDCP) </t>
    </r>
    <r>
      <rPr>
        <b/>
        <sz val="6"/>
        <color rgb="FF000000"/>
        <rFont val="Calibri"/>
        <family val="2"/>
      </rPr>
      <t>(Lab incharge report tur)</t>
    </r>
  </si>
  <si>
    <r>
      <rPr>
        <sz val="8"/>
        <rFont val="Arial Narrow"/>
        <family val="2"/>
      </rPr>
      <t>No. of Blood Examination for Malaria (Slide /RDK Total)</t>
    </r>
    <r>
      <rPr>
        <sz val="6"/>
        <rFont val="Arial Narrow"/>
        <family val="2"/>
      </rPr>
      <t xml:space="preserve"> </t>
    </r>
  </si>
  <si>
    <t>Lab Incharge</t>
  </si>
  <si>
    <t>At least 5% of Total OPD</t>
  </si>
  <si>
    <t>No. of Malaria cases (PF)</t>
  </si>
  <si>
    <t>No. of Malaria cases (PV)</t>
  </si>
  <si>
    <t>Total No. of Malaria cases (PF +PV)</t>
  </si>
  <si>
    <r>
      <rPr>
        <b/>
        <sz val="8"/>
        <color rgb="FF000000"/>
        <rFont val="Calibri"/>
        <family val="2"/>
      </rPr>
      <t xml:space="preserve">VI - National TB Elimination  Programme (NTEP) </t>
    </r>
    <r>
      <rPr>
        <b/>
        <sz val="6"/>
        <color rgb="FF000000"/>
        <rFont val="Calibri"/>
        <family val="2"/>
      </rPr>
      <t>(Lab incharge report tur)</t>
    </r>
  </si>
  <si>
    <r>
      <rPr>
        <sz val="8"/>
        <rFont val="Arial Narrow"/>
        <family val="2"/>
      </rPr>
      <t xml:space="preserve">No. of person with TB suspect whose sputum is sent or  Examined </t>
    </r>
    <r>
      <rPr>
        <sz val="6"/>
        <rFont val="Arial Narrow"/>
        <family val="2"/>
      </rPr>
      <t>(Should be atleast 2% of OPD)</t>
    </r>
  </si>
  <si>
    <t>At least 2% of  OPD</t>
  </si>
  <si>
    <r>
      <rPr>
        <b/>
        <sz val="6"/>
        <color rgb="FF000000"/>
        <rFont val="Calibri"/>
        <family val="2"/>
      </rPr>
      <t xml:space="preserve">VII- Prevention &amp; Control of Cancer, Diabetes, Cardiovascular Diseases &amp; Stroke (NPCDCS) </t>
    </r>
    <r>
      <rPr>
        <sz val="6"/>
        <color rgb="FF000000"/>
        <rFont val="Calibri"/>
        <family val="2"/>
      </rPr>
      <t>(Pharmacist incharge  report tur)</t>
    </r>
  </si>
  <si>
    <t>No. of BP Checked (Expected 37% of Total OPD)</t>
  </si>
  <si>
    <t>No. of Blood Sugar examined  (Expected 37% of Total OPD)</t>
  </si>
  <si>
    <t>No. of Breast Cancer Screened (49% of 37% of OPD)</t>
  </si>
  <si>
    <t>No. of Cervic Cancer Screened (49% of 37% of OPD)</t>
  </si>
  <si>
    <t xml:space="preserve">Total Number of NCDs New case  Detected </t>
  </si>
  <si>
    <t xml:space="preserve">No. of Hypertension </t>
  </si>
  <si>
    <t>No. of Diabetes</t>
  </si>
  <si>
    <t>No. of Suspected Cancer</t>
  </si>
  <si>
    <t>P-3</t>
  </si>
  <si>
    <t>VIII - Hospital Mortality Report (Ward Sister incharge report tur)</t>
  </si>
  <si>
    <t>Number of Neonatal death at PHC/CHC (below 28days old)</t>
  </si>
  <si>
    <t>Number of Infant death (from 28 day - 1 year old ) at PHC/CHC</t>
  </si>
  <si>
    <t>Total infant death</t>
  </si>
  <si>
    <t>Number of Children 1-5 yrs death at PHC/CHC</t>
  </si>
  <si>
    <t>Number of Maternal  death at PHC/CHC at PHC/CHC</t>
  </si>
  <si>
    <t>MMR</t>
  </si>
  <si>
    <t>Total Number of any other Death (other than aboved)</t>
  </si>
  <si>
    <t xml:space="preserve">IX- Health And Wellness Centre ( for HWC-PHC) </t>
  </si>
  <si>
    <t>Mark Weightage</t>
  </si>
  <si>
    <t xml:space="preserve">Denominator </t>
  </si>
  <si>
    <t xml:space="preserve">240 days in a year </t>
  </si>
  <si>
    <r>
      <rPr>
        <sz val="8"/>
        <rFont val="Arial Narrow"/>
        <family val="2"/>
      </rPr>
      <t>Monthly Service Delivery report (related to NCD screening, diagnosis and treatment as entered in portal (</t>
    </r>
    <r>
      <rPr>
        <sz val="6"/>
        <rFont val="Arial Narrow"/>
        <family val="2"/>
      </rPr>
      <t xml:space="preserve">by the 15th of the following month) Yes=1, No=0) </t>
    </r>
  </si>
  <si>
    <t>No of month in a Year</t>
  </si>
  <si>
    <t>Total number of  Teleconsultation  performed in a month (Say 5% of OPD Cases)</t>
  </si>
  <si>
    <t>5% of total OPD</t>
  </si>
  <si>
    <t xml:space="preserve">CPHC IT application (Where it is implemented)  (Yes=1, No=0) </t>
  </si>
  <si>
    <r>
      <rPr>
        <sz val="8"/>
        <rFont val="Arial Narrow"/>
        <family val="2"/>
      </rPr>
      <t>No. of  Wellness / Physical Exercises session conducted (Zumba /Yoga/ Others)</t>
    </r>
    <r>
      <rPr>
        <sz val="6"/>
        <rFont val="Arial Narrow"/>
        <family val="2"/>
      </rPr>
      <t xml:space="preserve">(expected 10 session in a month) (Yes=1, No=0) </t>
    </r>
  </si>
  <si>
    <t>10x12=120  in a year</t>
  </si>
  <si>
    <t>Wellness- Activity Calendar (Total 27 number) organised during the month</t>
  </si>
  <si>
    <t xml:space="preserve">27 days  in a year </t>
  </si>
  <si>
    <t>X- BMEP  (Ward Sister incharge report tur)</t>
  </si>
  <si>
    <t>Annual Target</t>
  </si>
  <si>
    <t>Number of call made in a month for Bio-Medical Equiptment</t>
  </si>
  <si>
    <t>Number of correctives measure taken within 7 days during the month</t>
  </si>
  <si>
    <t>XI - DVDMS PORTAL   (Pharmacist or DVDMS  incharge report tur)</t>
  </si>
  <si>
    <r>
      <rPr>
        <sz val="8"/>
        <rFont val="Arial Narrow"/>
        <family val="2"/>
      </rPr>
      <t xml:space="preserve"> DVDMS Portal updation (</t>
    </r>
    <r>
      <rPr>
        <sz val="6"/>
        <rFont val="Arial Narrow"/>
        <family val="2"/>
      </rPr>
      <t>3 times a week i.e 12 times a  month) Y=1 /N=0</t>
    </r>
  </si>
  <si>
    <t>DVDMIS i/c</t>
  </si>
  <si>
    <r>
      <rPr>
        <sz val="8"/>
        <rFont val="Arial Narrow"/>
        <family val="2"/>
      </rPr>
      <t xml:space="preserve">Completeness of DVDMS  report - unfilled data </t>
    </r>
    <r>
      <rPr>
        <sz val="6"/>
        <rFont val="Arial Narrow"/>
        <family val="2"/>
      </rPr>
      <t xml:space="preserve"> Y=1 /N=0</t>
    </r>
  </si>
  <si>
    <r>
      <rPr>
        <sz val="8"/>
        <rFont val="Arial Narrow"/>
        <family val="2"/>
      </rPr>
      <t xml:space="preserve">Monthly Checking of DVDMS  report and  physical stock (should be  same) </t>
    </r>
    <r>
      <rPr>
        <sz val="6"/>
        <rFont val="Arial Narrow"/>
        <family val="2"/>
      </rPr>
      <t xml:space="preserve"> (Y=1 /N=0)</t>
    </r>
  </si>
  <si>
    <t>XII - Drugs (Pharmacist or Store  incharge report tur)</t>
  </si>
  <si>
    <r>
      <rPr>
        <sz val="8"/>
        <rFont val="Arial Narrow"/>
        <family val="2"/>
      </rPr>
      <t xml:space="preserve">First Expiry First out (FEFO) system operational for  Drug </t>
    </r>
    <r>
      <rPr>
        <sz val="6"/>
        <rFont val="Arial Narrow"/>
        <family val="2"/>
      </rPr>
      <t>(Yes=1, No=0)</t>
    </r>
  </si>
  <si>
    <t>Pharmacist / Store i/c</t>
  </si>
  <si>
    <r>
      <rPr>
        <sz val="8"/>
        <rFont val="Arial Narrow"/>
        <family val="2"/>
      </rPr>
      <t xml:space="preserve">First In First out (FIFO)  system operational  for  Drug </t>
    </r>
    <r>
      <rPr>
        <sz val="6"/>
        <rFont val="Arial Narrow"/>
        <family val="2"/>
      </rPr>
      <t>(Yes=1, No=0)</t>
    </r>
  </si>
  <si>
    <r>
      <rPr>
        <sz val="8"/>
        <rFont val="Arial Narrow"/>
        <family val="2"/>
      </rPr>
      <t xml:space="preserve">Maintenance of Daily Updated Stock Register for  Drug  </t>
    </r>
    <r>
      <rPr>
        <sz val="6"/>
        <rFont val="Arial Narrow"/>
        <family val="2"/>
      </rPr>
      <t>(Yes=1, No=0)</t>
    </r>
  </si>
  <si>
    <t>XIII -  Diagnostic (Incharge or Store  incharge report tur)</t>
  </si>
  <si>
    <r>
      <rPr>
        <sz val="8"/>
        <rFont val="Arial Narrow"/>
        <family val="2"/>
      </rPr>
      <t xml:space="preserve">First Expiry First out (FEFO) system operational for Diagnostic equiptment </t>
    </r>
    <r>
      <rPr>
        <sz val="6"/>
        <rFont val="Arial Narrow"/>
        <family val="2"/>
      </rPr>
      <t>(Yes=1, No=0)</t>
    </r>
  </si>
  <si>
    <r>
      <rPr>
        <sz val="8"/>
        <rFont val="Arial Narrow"/>
        <family val="2"/>
      </rPr>
      <t xml:space="preserve">First In First out (FIFO)  system operational  for diagnostic equiptment </t>
    </r>
    <r>
      <rPr>
        <sz val="6"/>
        <rFont val="Arial Narrow"/>
        <family val="2"/>
      </rPr>
      <t>(Yes=1, No=0)</t>
    </r>
  </si>
  <si>
    <r>
      <rPr>
        <sz val="8"/>
        <rFont val="Arial Narrow"/>
        <family val="2"/>
      </rPr>
      <t xml:space="preserve">Maintenance of Daily Updated Stock Register for Diagnostic equiptment  </t>
    </r>
    <r>
      <rPr>
        <sz val="5"/>
        <rFont val="Arial Narrow"/>
        <family val="2"/>
      </rPr>
      <t xml:space="preserve"> (Yes=1, No=0)</t>
    </r>
  </si>
  <si>
    <t>P-4</t>
  </si>
  <si>
    <t>XIV - National Ambulance Service (NAS Incharge or NAS Driver report tur)</t>
  </si>
  <si>
    <t>Number of Pregnant women Free transportation (all Deliveries)</t>
  </si>
  <si>
    <t>NAS inchare/ Driver</t>
  </si>
  <si>
    <t>No. of deliveries</t>
  </si>
  <si>
    <t>Number of Sick Infant Free transportation (10% of live birth)</t>
  </si>
  <si>
    <t>10%  of live birth</t>
  </si>
  <si>
    <t>Number of other Sick patient transportation to own hospital</t>
  </si>
  <si>
    <t>Per 1000 population</t>
  </si>
  <si>
    <t>Number of other Sick patient referral transportation to higher centre</t>
  </si>
  <si>
    <t>Number of trip for other purpose</t>
  </si>
  <si>
    <t>% from total trip</t>
  </si>
  <si>
    <t>XV - Quality Assuarance (Participation in Kayakalp)</t>
  </si>
  <si>
    <t>Total Kayakalp score by external assessors (Latest score)</t>
  </si>
  <si>
    <t>XVI - Finnancial Management (Block Account Manager  fillup tur)</t>
  </si>
  <si>
    <t>4 times in a year/ every quarter</t>
  </si>
  <si>
    <r>
      <rPr>
        <sz val="8"/>
        <color rgb="FF000000"/>
        <rFont val="Calibri"/>
        <family val="2"/>
      </rPr>
      <t xml:space="preserve">Timely Submission of Review Meeting report  (PHC/CHC/SDH/DH/MC) </t>
    </r>
    <r>
      <rPr>
        <sz val="6"/>
        <color rgb="FF000000"/>
        <rFont val="Calibri"/>
        <family val="2"/>
      </rPr>
      <t>(before 10th of next month)  Y=1 /N=0</t>
    </r>
  </si>
  <si>
    <t>DDM at District</t>
  </si>
  <si>
    <t>SCORE OF PHC/CHC/SDH</t>
  </si>
  <si>
    <t>Gen</t>
  </si>
  <si>
    <t>Total OPD till Date (Cummulatives)</t>
  </si>
  <si>
    <t>PHC/CHC/SDH</t>
  </si>
  <si>
    <t>Natural Number</t>
  </si>
  <si>
    <t>RCH</t>
  </si>
  <si>
    <t>Percentage of Live Birth  weighted at birth (Institution + Home)</t>
  </si>
  <si>
    <t>Percentage</t>
  </si>
  <si>
    <t>Percentage of Live Birth breastfed within 1 hour of birth (Institution + Home)</t>
  </si>
  <si>
    <t>EPI</t>
  </si>
  <si>
    <t>Malaria</t>
  </si>
  <si>
    <t>Annual Blood Examination Rate (ABER) - Percentage of Blood examination  atleast 10 % of population (For Hospital Target = 5% of total OPD)</t>
  </si>
  <si>
    <t>NTEP</t>
  </si>
  <si>
    <t>Percentage  of person withTB suspect whose sputum is sent for Examination from total OPD (atleast 2% of OPD)</t>
  </si>
  <si>
    <t>NCD</t>
  </si>
  <si>
    <t>Percentage of person examined for NCDs (37% of population and or OPD for Hosp )</t>
  </si>
  <si>
    <t>Percentage Cancer Screened  (37% of Population and or OPD for Hosp)</t>
  </si>
  <si>
    <t>CP</t>
  </si>
  <si>
    <t>Percentage of Delivery incentives JSY package issued to ASHA against total deliveries</t>
  </si>
  <si>
    <t>Percentage of  Fully Immunised incentive package issued to ASHA against fully immunized</t>
  </si>
  <si>
    <t>Percentage of Mother whom JSY is disbursed against total deliveries</t>
  </si>
  <si>
    <t>Percentage of  Mother whom JSSK is utilised against total deliveries</t>
  </si>
  <si>
    <t>NAS</t>
  </si>
  <si>
    <t>Percentage of Number of Pregnant women a Free transportation by NAS</t>
  </si>
  <si>
    <t>Percentage of Number of Pregnant  Sick infant Free transportation by NAS</t>
  </si>
  <si>
    <t>QA</t>
  </si>
  <si>
    <t>Integers</t>
  </si>
  <si>
    <t>BMEP</t>
  </si>
  <si>
    <t>DVDMS</t>
  </si>
  <si>
    <r>
      <rPr>
        <sz val="8"/>
        <rFont val="Calibri"/>
        <family val="2"/>
      </rPr>
      <t>Percentage of DVDMS Portal updation (</t>
    </r>
    <r>
      <rPr>
        <sz val="6"/>
        <rFont val="Calibri"/>
        <family val="2"/>
      </rPr>
      <t>3 times a week i.e 12 times a  month) Y=1 /N=0</t>
    </r>
  </si>
  <si>
    <t>Free Drug</t>
  </si>
  <si>
    <t>Free Diagnostics</t>
  </si>
  <si>
    <t>NIDDCP</t>
  </si>
  <si>
    <t>NLEP</t>
  </si>
  <si>
    <t>NRCP</t>
  </si>
  <si>
    <t>HMIS</t>
  </si>
  <si>
    <t>Finance</t>
  </si>
  <si>
    <r>
      <rPr>
        <sz val="8"/>
        <color rgb="FF000000"/>
        <rFont val="Calibri"/>
        <family val="2"/>
      </rPr>
      <t xml:space="preserve">Percentage of Timely Submission of RKSFund  Report  of Hospital (PHC/CHC/SDH/DH) </t>
    </r>
    <r>
      <rPr>
        <sz val="6"/>
        <color rgb="FF000000"/>
        <rFont val="Calibri"/>
        <family val="2"/>
      </rPr>
      <t>(before 10th of next month)  Y=1 /N=1</t>
    </r>
  </si>
  <si>
    <t>M &amp;E</t>
  </si>
  <si>
    <t xml:space="preserve">                                                                                    SUB-CENTRES/ CLINICS  REVIEW MEETING   AT BLOCK LEVEL</t>
  </si>
  <si>
    <t>Name of Sub Centre / Clinics</t>
  </si>
  <si>
    <t>Name of Block (MC/UPHC/PHC/CHC/SDH)</t>
  </si>
  <si>
    <t>MC</t>
  </si>
  <si>
    <t>Name of HWO</t>
  </si>
  <si>
    <t>Name of HW</t>
  </si>
  <si>
    <t xml:space="preserve">Name of ASHA </t>
  </si>
  <si>
    <t>I - General Indicator  Statistics (Sub Centre / Clinic a thawk ten fillup tur)</t>
  </si>
  <si>
    <t xml:space="preserve">    Expected Targets  (Expected te hi a dik chiah tihna ni lovin a vel chhut na a ni) </t>
  </si>
  <si>
    <t>Total Number of Localities/Village covered by Sub Centre</t>
  </si>
  <si>
    <t>SC/Clinic</t>
  </si>
  <si>
    <t>Total No. of expected Pregnancy (1.71% of Population)</t>
  </si>
  <si>
    <r>
      <rPr>
        <b/>
        <sz val="8"/>
        <rFont val="Arial Narrow"/>
        <family val="2"/>
      </rPr>
      <t>Total Population under Sub centre (Clinic/Localities/Village)</t>
    </r>
    <r>
      <rPr>
        <b/>
        <sz val="6"/>
        <rFont val="Arial Narrow"/>
        <family val="2"/>
      </rPr>
      <t xml:space="preserve"> (As on last 1st April)</t>
    </r>
  </si>
  <si>
    <t>Total No. of expected  live Birth (Expec Pregnancy -10 % of Expected ANC)</t>
  </si>
  <si>
    <r>
      <rPr>
        <sz val="8"/>
        <rFont val="Arial Narrow"/>
        <family val="2"/>
      </rPr>
      <t xml:space="preserve">Total Household under Sub centre (Clinic/Localities/Village) </t>
    </r>
    <r>
      <rPr>
        <sz val="6"/>
        <rFont val="Arial Narrow"/>
        <family val="2"/>
      </rPr>
      <t>(As on  last 1st April)</t>
    </r>
  </si>
  <si>
    <t>Total No. of Children below 1 year (90 % of Previous year ANC)</t>
  </si>
  <si>
    <t>Total Eligible couple (As on last 1st April)</t>
  </si>
  <si>
    <t>Total No. of expected children below 5 year  (8.783% of Population)</t>
  </si>
  <si>
    <t>ANC Registration (Previous / Last Financial Year registration only) *</t>
  </si>
  <si>
    <t>Total No. of expected children  of age 5 year running (1.613 % of population)</t>
  </si>
  <si>
    <t>Total Number of Delivery (Previous / Last Financial Year)</t>
  </si>
  <si>
    <t>Total No. of expected children  of age 10 year (1.605% of population)</t>
  </si>
  <si>
    <t>Total Number of Live birth (Previous / Last Financial Year)</t>
  </si>
  <si>
    <t>Total No. of expected Adolescent  of age 16 year (1.601 % of population)</t>
  </si>
  <si>
    <t>Total children below 1 year by Head count  (As on last 1st April)</t>
  </si>
  <si>
    <t>Total No. of expected Adolescent  of 11-19 year (14.44 % of population )</t>
  </si>
  <si>
    <t>Total Number of Fully Immunised before 1 year (Previous/Last Financial Year)</t>
  </si>
  <si>
    <r>
      <rPr>
        <b/>
        <sz val="7"/>
        <color rgb="FF000000"/>
        <rFont val="Calibri"/>
        <family val="2"/>
      </rPr>
      <t xml:space="preserve">Total No. of expected person of age 30 and above </t>
    </r>
    <r>
      <rPr>
        <b/>
        <sz val="4"/>
        <color rgb="FF000000"/>
        <rFont val="Calibri"/>
        <family val="2"/>
      </rPr>
      <t>(37% of Population : 51% -M,49%-F)(Skd 38.96, KB 41.35)</t>
    </r>
  </si>
  <si>
    <t>Total Number of ASHA under SC/ Clinic</t>
  </si>
  <si>
    <t>Total No. of expected person to be Screened for BP (37 % of Population)</t>
  </si>
  <si>
    <t xml:space="preserve">Total women under IUCD insertion (As on last 1st April) </t>
  </si>
  <si>
    <t>Total No. of expected person to be Screened for Diabetes (37 % of Population)</t>
  </si>
  <si>
    <t xml:space="preserve">Total women who had Tubectomy done (As on  last 1st April) </t>
  </si>
  <si>
    <t>Total No. of expected person to be Screened for Oral Cancer (37 % of Population)</t>
  </si>
  <si>
    <t xml:space="preserve">No. of Household registered for  PMJAY  </t>
  </si>
  <si>
    <t>Total No. of expected person to be Screened for Breast Cancer (49% of above 30 yrs.)</t>
  </si>
  <si>
    <t>No. of household registered for Mizoram Health Care Scheme</t>
  </si>
  <si>
    <r>
      <rPr>
        <b/>
        <sz val="7"/>
        <color rgb="FF000000"/>
        <rFont val="Calibri"/>
        <family val="2"/>
      </rPr>
      <t xml:space="preserve">Total No. of expected person to be Screened for Cervical Cancer </t>
    </r>
    <r>
      <rPr>
        <b/>
        <sz val="4"/>
        <color rgb="FF000000"/>
        <rFont val="Calibri"/>
        <family val="2"/>
      </rPr>
      <t>(49% of above 30 yrs.or 18.13% of total pln)</t>
    </r>
  </si>
  <si>
    <t>Total No. of expected Target couples (EC-Tubectomy, 12% of Total Population, 15 in India)</t>
  </si>
  <si>
    <t>ANC Registration (Ongoing) *</t>
  </si>
  <si>
    <t>No. of pregnant women registered within first trimester of Pregnancy (within 12 wks)*</t>
  </si>
  <si>
    <t>No. of pregnant women received 4 or more  ANC check-ups during their pregnancy *</t>
  </si>
  <si>
    <t>No. of Pregnant women rgiven 180 tab of IFA</t>
  </si>
  <si>
    <t>No. of Pregnant women rgiven 360 tab of Calcium</t>
  </si>
  <si>
    <t>No. of PW given 1 Tab of Albendazole after 1st Trimester</t>
  </si>
  <si>
    <t xml:space="preserve">No. of pregnant women tested for Haemoglobin 4 or more times </t>
  </si>
  <si>
    <t xml:space="preserve">No. of Pregnant women with Anaemia (Hb= or &lt; 7) </t>
  </si>
  <si>
    <t>Ongoing ANC- 10% wastage</t>
  </si>
  <si>
    <t>9 (c). Total No. of Deliveries</t>
  </si>
  <si>
    <t>11 (c)Total No. of Live Birth (Institution + Home)</t>
  </si>
  <si>
    <t>No of Still birth (Institution + Home)</t>
  </si>
  <si>
    <t>No. of Live Birth  weighted at birth (Institution + Home)</t>
  </si>
  <si>
    <t>Number of low birth weight (Less than 2500 gm) (Institution + Home)</t>
  </si>
  <si>
    <t>No. of Live Birth breastfed within 1 hour of birth (Institution + Home)</t>
  </si>
  <si>
    <r>
      <rPr>
        <sz val="8"/>
        <rFont val="Arial Narrow"/>
        <family val="2"/>
      </rPr>
      <t xml:space="preserve">Total couple using any Modern Contraceptive Method </t>
    </r>
    <r>
      <rPr>
        <sz val="6"/>
        <rFont val="Arial Narrow"/>
        <family val="2"/>
      </rPr>
      <t>(Contraceptive hmang thar zat)</t>
    </r>
  </si>
  <si>
    <t>17(a).Oral Pills Distributed</t>
  </si>
  <si>
    <t>17(b). Total no. of Condom distributed</t>
  </si>
  <si>
    <t>17(d). IUCD Insertion (new)</t>
  </si>
  <si>
    <t>17(e). IUCD Removal (new)</t>
  </si>
  <si>
    <t>Tubectomy  (new)</t>
  </si>
  <si>
    <t>19(a). No.of Mother whom JSY is disbursed- Nu Nau nei JSY dawng zat</t>
  </si>
  <si>
    <t>Total deliveries</t>
  </si>
  <si>
    <t>No. of Immunization session planned</t>
  </si>
  <si>
    <t xml:space="preserve">No. of Immunization session held </t>
  </si>
  <si>
    <t>No. of pregnant women given Td2 plus  Booster (Td2+Td Booster)</t>
  </si>
  <si>
    <t xml:space="preserve"> </t>
  </si>
  <si>
    <t>No. of Hep B Birth dose given</t>
  </si>
  <si>
    <t xml:space="preserve">No. of Fully Immunized children </t>
  </si>
  <si>
    <t>No. of Children received DPT Booster at the age of 5 yrs</t>
  </si>
  <si>
    <t>No. of Children received Td Booster at the age of 10 yrs</t>
  </si>
  <si>
    <t>No. of Children received Td Booster at the age of 16 yrs</t>
  </si>
  <si>
    <r>
      <rPr>
        <sz val="8"/>
        <rFont val="Arial Narrow"/>
        <family val="2"/>
      </rPr>
      <t>No. of person  Blood Examination for Malaria (Slide /RDK Total)</t>
    </r>
    <r>
      <rPr>
        <sz val="6"/>
        <rFont val="Arial Narrow"/>
        <family val="2"/>
      </rPr>
      <t xml:space="preserve"> (Expected ABER atleast 10 % of Total Population )</t>
    </r>
  </si>
  <si>
    <t>API</t>
  </si>
  <si>
    <r>
      <rPr>
        <sz val="8"/>
        <rFont val="Arial Narrow"/>
        <family val="2"/>
      </rPr>
      <t xml:space="preserve">Any NVBDCP IEC activities   Yes=1, No=0  </t>
    </r>
    <r>
      <rPr>
        <sz val="6"/>
        <rFont val="Arial Narrow"/>
        <family val="2"/>
      </rPr>
      <t>(SC/Clinic report tur)</t>
    </r>
  </si>
  <si>
    <r>
      <rPr>
        <sz val="8"/>
        <rFont val="Arial Narrow"/>
        <family val="2"/>
      </rPr>
      <t xml:space="preserve">Logistic consumption and Malarial case report are similar  Yes=1, No=0 </t>
    </r>
    <r>
      <rPr>
        <sz val="6"/>
        <rFont val="Arial Narrow"/>
        <family val="2"/>
      </rPr>
      <t>(Main Centre report tur)</t>
    </r>
  </si>
  <si>
    <t>No. of person withTB suspect whose sputum is sent for Examination ( TB Suspect) to higher centre (2% of adult OPD)</t>
  </si>
  <si>
    <t>Total Number of person examined for NCDs</t>
  </si>
  <si>
    <t>No. of BP Checked (Expected 37% of Total Population)</t>
  </si>
  <si>
    <t>No. of Blood Sugar examined  (Expected 37% of Total Population)</t>
  </si>
  <si>
    <t>Total Cancer Screened  (Expected 37% of Total Population)</t>
  </si>
  <si>
    <t>No. of Breast Cancer Screened (49% of 37% of population)</t>
  </si>
  <si>
    <t>No. of Cervic Cancer Screened (49% of 37% of population)</t>
  </si>
  <si>
    <t>Total Oral cancer screened (37% of population)</t>
  </si>
  <si>
    <t>Number of Neonatal death  (below 28days old)</t>
  </si>
  <si>
    <t xml:space="preserve">Number of Infant death (from 28 day - 1 year old ) </t>
  </si>
  <si>
    <t xml:space="preserve">Number of Children 1-5 yrs death </t>
  </si>
  <si>
    <t>Number of Maternal  death</t>
  </si>
  <si>
    <r>
      <rPr>
        <sz val="8"/>
        <rFont val="Arial Narrow"/>
        <family val="2"/>
      </rPr>
      <t xml:space="preserve">No. of complete Home Based Newborn Care  Visit Performed by  ASHA </t>
    </r>
    <r>
      <rPr>
        <sz val="5"/>
        <rFont val="Arial Narrow"/>
        <family val="2"/>
      </rPr>
      <t xml:space="preserve">(Home delivery-7 visit, Institutional-6 visit on 3rd,7th,14th,21st,28th and 42th) </t>
    </r>
  </si>
  <si>
    <t xml:space="preserve">No.  of Home visit to total houses by ASHA  with nutrition,Childhood illness (Diarrhoea, Pneumonia), Malaria counseling etc. </t>
  </si>
  <si>
    <t>IX- ASHA Incentives  (ASHA Mobiliser report tur)</t>
  </si>
  <si>
    <r>
      <rPr>
        <sz val="8"/>
        <rFont val="Arial Narrow"/>
        <family val="2"/>
      </rPr>
      <t xml:space="preserve">No. of Delivery incentives package issued to ASHA  </t>
    </r>
    <r>
      <rPr>
        <sz val="6"/>
        <rFont val="Arial Narrow"/>
        <family val="2"/>
      </rPr>
      <t>(ASHA hnena JSYincentive pakage sem zat)</t>
    </r>
  </si>
  <si>
    <r>
      <rPr>
        <b/>
        <sz val="8"/>
        <color rgb="FF000000"/>
        <rFont val="Calibri"/>
        <family val="2"/>
      </rPr>
      <t xml:space="preserve">X - National Iodine Deficiency Diseases Control Programme </t>
    </r>
    <r>
      <rPr>
        <b/>
        <sz val="6"/>
        <color rgb="FF000000"/>
        <rFont val="Calibri"/>
        <family val="2"/>
      </rPr>
      <t>(Main Centre/Block PHC,CHC fillup tur)</t>
    </r>
  </si>
  <si>
    <r>
      <rPr>
        <sz val="8"/>
        <rFont val="Arial Narrow"/>
        <family val="2"/>
      </rPr>
      <t xml:space="preserve">Submission of Monthly NIDDCP report </t>
    </r>
    <r>
      <rPr>
        <sz val="6"/>
        <rFont val="Arial Narrow"/>
        <family val="2"/>
      </rPr>
      <t>(before 5th of next month)  Y=1 /N=0</t>
    </r>
  </si>
  <si>
    <t>XI - Leprosy Eradication Programme (Main Centre/Block PHC,CHC fillup tur)</t>
  </si>
  <si>
    <r>
      <rPr>
        <sz val="8"/>
        <rFont val="Arial Narrow"/>
        <family val="2"/>
      </rPr>
      <t xml:space="preserve">Submission of Monthly NLEP report </t>
    </r>
    <r>
      <rPr>
        <sz val="6"/>
        <rFont val="Arial Narrow"/>
        <family val="2"/>
      </rPr>
      <t xml:space="preserve"> (before 5th of next month)  Y=1 /N=0</t>
    </r>
  </si>
  <si>
    <t>XII - National Rabies Control  Programme (Main Centre/Block PHC,CHC fillup tur)</t>
  </si>
  <si>
    <r>
      <rPr>
        <sz val="8"/>
        <rFont val="Arial Narrow"/>
        <family val="2"/>
      </rPr>
      <t>Submission of Monthly Animal Bite report (Rabies control Prog)</t>
    </r>
    <r>
      <rPr>
        <sz val="6"/>
        <rFont val="Arial Narrow"/>
        <family val="2"/>
      </rPr>
      <t xml:space="preserve"> (before 5th of next month)  Y=1 /N=0</t>
    </r>
  </si>
  <si>
    <t xml:space="preserve">XIII - Integrated Disease Survellance Programme (IDSP) </t>
  </si>
  <si>
    <r>
      <rPr>
        <sz val="8"/>
        <rFont val="Arial Narrow"/>
        <family val="2"/>
      </rPr>
      <t xml:space="preserve">Submission of  IDSP report </t>
    </r>
    <r>
      <rPr>
        <sz val="6"/>
        <rFont val="Arial Narrow"/>
        <family val="2"/>
      </rPr>
      <t xml:space="preserve"> / IHIP reports  Y=1 /N=0</t>
    </r>
  </si>
  <si>
    <t>XIV - HMIS Reporting  and Review Meeting  (Main Centre/Block PHC,CHC fillup tur)</t>
  </si>
  <si>
    <r>
      <rPr>
        <sz val="8"/>
        <rFont val="Arial Narrow"/>
        <family val="2"/>
      </rPr>
      <t xml:space="preserve">Timely Submission of HMIS (To be submitted to PHC or Portal updation </t>
    </r>
    <r>
      <rPr>
        <sz val="6"/>
        <rFont val="Arial Narrow"/>
        <family val="2"/>
      </rPr>
      <t>before 5 of every month) Y=1 /N=0</t>
    </r>
  </si>
  <si>
    <t>HMIS Report Completeness- Unfilled data  (No=1, Yes=0)</t>
  </si>
  <si>
    <t>XV - Finnancial Management (Main Centre/Block PHC,CHC fillup tur)</t>
  </si>
  <si>
    <r>
      <rPr>
        <sz val="8"/>
        <color rgb="FF000000"/>
        <rFont val="Calibri"/>
        <family val="2"/>
      </rPr>
      <t xml:space="preserve">Timely Submission of monthly  United Fund Report  of Sub Centre and Clinics (Some Clinic) </t>
    </r>
    <r>
      <rPr>
        <sz val="6"/>
        <color rgb="FF000000"/>
        <rFont val="Calibri"/>
        <family val="2"/>
      </rPr>
      <t xml:space="preserve"> (before 5th of next month)  Y=1 /N=0</t>
    </r>
  </si>
  <si>
    <r>
      <rPr>
        <sz val="8"/>
        <rFont val="Arial Narrow"/>
        <family val="2"/>
      </rPr>
      <t xml:space="preserve">Timely Submission of quarterly VHSNC report  </t>
    </r>
    <r>
      <rPr>
        <sz val="6"/>
        <rFont val="Arial Narrow"/>
        <family val="2"/>
      </rPr>
      <t>(before 5th of next month)  Y=1 /N=0</t>
    </r>
  </si>
  <si>
    <t xml:space="preserve">XVI- Health And Wellness Centre ( for Clinic / SC/ HWC) </t>
  </si>
  <si>
    <r>
      <rPr>
        <b/>
        <sz val="8"/>
        <rFont val="Arial Narrow"/>
        <family val="2"/>
      </rPr>
      <t xml:space="preserve">Total OPD Register (Old+ New ) - </t>
    </r>
    <r>
      <rPr>
        <b/>
        <sz val="6"/>
        <rFont val="Arial Narrow"/>
        <family val="2"/>
      </rPr>
      <t>(SC/Clinic pan tu zat) *</t>
    </r>
  </si>
  <si>
    <t>HW / HWO /PHC</t>
  </si>
  <si>
    <r>
      <rPr>
        <sz val="8"/>
        <rFont val="Arial Narrow"/>
        <family val="2"/>
      </rPr>
      <t>No of days of Daily reporting (expected 20days in a month</t>
    </r>
    <r>
      <rPr>
        <sz val="4"/>
        <rFont val="Arial Narrow"/>
        <family val="2"/>
      </rPr>
      <t xml:space="preserve">) ( Daily OPD (disaggregated by sex) Medicines, Diagnostics, Wellness) </t>
    </r>
  </si>
  <si>
    <t>SCORES OF THE CENTRE</t>
  </si>
  <si>
    <t>Sl No</t>
  </si>
  <si>
    <t>Name of Indicators</t>
  </si>
  <si>
    <t>Level</t>
  </si>
  <si>
    <t>Mark</t>
  </si>
  <si>
    <t>N</t>
  </si>
  <si>
    <t>D</t>
  </si>
  <si>
    <t>Score</t>
  </si>
  <si>
    <t>a</t>
  </si>
  <si>
    <t>No. of  Village / Localitties covered</t>
  </si>
  <si>
    <t>SC</t>
  </si>
  <si>
    <t>b</t>
  </si>
  <si>
    <t>Population Cover</t>
  </si>
  <si>
    <t>c</t>
  </si>
  <si>
    <t>Expected population cover as per Census 2011</t>
  </si>
  <si>
    <t>d</t>
  </si>
  <si>
    <t>Expected ANC</t>
  </si>
  <si>
    <t>e</t>
  </si>
  <si>
    <t>Number of Home Deliveries</t>
  </si>
  <si>
    <t>Percentage of OPD from total Population covered till Date (Cummulatives)</t>
  </si>
  <si>
    <t>Percentage of pregnant women registered from expected pregnancy</t>
  </si>
  <si>
    <t>Percentage of pregnant women registered within first trimester of Pregnancy (within 12 wks) from total registered ANC</t>
  </si>
  <si>
    <t>Percentage of pregnant women received 4 ANC or more  check-ups during their pregnancy against ANC registered so far</t>
  </si>
  <si>
    <t>Percentage of pregnant women tested for Haemoglobin 4 or more times against ANC registered so far</t>
  </si>
  <si>
    <t>Percentage  of Pregnant women rgiven 180 tab of IFA against ANC registered so far</t>
  </si>
  <si>
    <t>Percentage of Home deliveries Conducted by SBA (Skilled Birth Attendance)</t>
  </si>
  <si>
    <t>Percentage of Institutional deliveries against total deliveries</t>
  </si>
  <si>
    <t>Percentage of pregnant women given Td2 plus  Booster (Td2+Td Booster) against ANC registered so far</t>
  </si>
  <si>
    <t>Percentage No. of live birth Hepatitis birth dose given from Total live birth</t>
  </si>
  <si>
    <t>Percentage  of Fully Immunized children calculated from current total live birth so far</t>
  </si>
  <si>
    <t>Percentage of Children received DPT Booster at the age of 5 yrs against expected children  of age 5 year running (1.613 % of population)</t>
  </si>
  <si>
    <t>Percentage of Children received Td Booster at the age of 10 yrs against target</t>
  </si>
  <si>
    <t>Percentage ofChildren received Td Booster at the age of 16 yrs against target</t>
  </si>
  <si>
    <r>
      <rPr>
        <sz val="8"/>
        <color rgb="FF000000"/>
        <rFont val="Calibri"/>
        <family val="2"/>
      </rPr>
      <t>Percentage  of complete Home Based Newborn Care  Visit Performed by  ASHA  from Total live birth</t>
    </r>
    <r>
      <rPr>
        <sz val="6"/>
        <color rgb="FF000000"/>
        <rFont val="Calibri"/>
        <family val="2"/>
      </rPr>
      <t xml:space="preserve"> (Home delivery-7 visit, Institutional-6 visit on 3rd,7th,14th,21st,28th and 42th) </t>
    </r>
  </si>
  <si>
    <t xml:space="preserve">Percentage  of Home visit to total houses by ASHA  with nutrition,Childhood illness (Diarrhoea, Pneumonia), Malaria counseling etc. </t>
  </si>
  <si>
    <t>NVBDCP</t>
  </si>
  <si>
    <r>
      <rPr>
        <sz val="8"/>
        <rFont val="Calibri"/>
        <family val="2"/>
      </rPr>
      <t xml:space="preserve">Percentage of Submission of Monthly NIDDCP report </t>
    </r>
    <r>
      <rPr>
        <sz val="6"/>
        <rFont val="Calibri"/>
        <family val="2"/>
      </rPr>
      <t>(before 5th of next month)  Y=1 /N=0</t>
    </r>
  </si>
  <si>
    <r>
      <rPr>
        <sz val="8"/>
        <rFont val="Calibri"/>
        <family val="2"/>
      </rPr>
      <t xml:space="preserve">Percentage of Submission of Monthly NLEP report </t>
    </r>
    <r>
      <rPr>
        <sz val="6"/>
        <rFont val="Calibri"/>
        <family val="2"/>
      </rPr>
      <t xml:space="preserve"> (before 5th of next month)  Y=1 /N=0</t>
    </r>
  </si>
  <si>
    <t>M &amp; E</t>
  </si>
  <si>
    <r>
      <rPr>
        <sz val="8"/>
        <rFont val="Calibri"/>
        <family val="2"/>
      </rPr>
      <t>Percentage of Submission of Monthly Animal Bite report (Rabies control Prog)</t>
    </r>
    <r>
      <rPr>
        <sz val="6"/>
        <rFont val="Calibri"/>
        <family val="2"/>
      </rPr>
      <t xml:space="preserve"> (before 5th of next month)  Y=1 /N=0</t>
    </r>
  </si>
  <si>
    <r>
      <rPr>
        <sz val="8"/>
        <rFont val="Calibri"/>
        <family val="2"/>
      </rPr>
      <t xml:space="preserve">Percentage of Timely Submission of HMIS (To be submitted to PHC or Portal updation </t>
    </r>
    <r>
      <rPr>
        <sz val="6"/>
        <rFont val="Calibri"/>
        <family val="2"/>
      </rPr>
      <t>before 5 of every month) Y=1 /N=0</t>
    </r>
  </si>
  <si>
    <r>
      <rPr>
        <sz val="8"/>
        <color rgb="FF000000"/>
        <rFont val="Calibri"/>
        <family val="2"/>
      </rPr>
      <t xml:space="preserve">Percentage of Timely Submission of monthly  United Fund Report  of Sub Centre and Clinics (Some Clinic) </t>
    </r>
    <r>
      <rPr>
        <sz val="6"/>
        <color rgb="FF000000"/>
        <rFont val="Calibri"/>
        <family val="2"/>
      </rPr>
      <t xml:space="preserve"> (before 5th of next month)  Y=1 /N=0</t>
    </r>
  </si>
  <si>
    <r>
      <rPr>
        <sz val="8"/>
        <rFont val="Calibri"/>
        <family val="2"/>
      </rPr>
      <t xml:space="preserve">Percentage of Timely Submission of quarterly VHSNC report  </t>
    </r>
    <r>
      <rPr>
        <sz val="6"/>
        <rFont val="Calibri"/>
        <family val="2"/>
      </rPr>
      <t>(before 5th of next month)  Y=1 /N=0</t>
    </r>
  </si>
  <si>
    <t>IMR calculated against total prevoius year live birth (or Total infant death for Hosp)</t>
  </si>
  <si>
    <t>Annual Parasite Index -Total No. of Malaria cases (PF +PV) per 1000 population</t>
  </si>
  <si>
    <t>IMR</t>
  </si>
  <si>
    <t>Name of Centres</t>
  </si>
  <si>
    <t>Health Multipurpose Worker and HWO  Score</t>
  </si>
  <si>
    <t>Mark Obtained</t>
  </si>
  <si>
    <t>Percentage obtained</t>
  </si>
  <si>
    <t xml:space="preserve">Position </t>
  </si>
  <si>
    <t>ASHA  Score</t>
  </si>
  <si>
    <t>Name of Indicator</t>
  </si>
  <si>
    <t>Format</t>
  </si>
  <si>
    <t xml:space="preserve">Mark </t>
  </si>
  <si>
    <t>Sub Centre Score</t>
  </si>
  <si>
    <t>Programme</t>
  </si>
  <si>
    <t>Indicators</t>
  </si>
  <si>
    <t>Scroll &gt;&gt;&gt;</t>
  </si>
  <si>
    <t>MPW</t>
  </si>
  <si>
    <t xml:space="preserve">Percentage  of complete Home Based Newborn Care  Visit Performed by  ASHA  from Total live birth (Home delivery-7 visit, Institutional-6 visit on 3rd,7th,14th,21st,28th and 42th) </t>
  </si>
  <si>
    <t>ASHA</t>
  </si>
  <si>
    <t xml:space="preserve">No. of Village Health Sanitation and Nutrition Committee  (VHSNC) quarterly report (expected VHSNC to be conducted monthly and report  Quarterly) for each Quarter 1.25 marks </t>
  </si>
  <si>
    <r>
      <rPr>
        <sz val="8"/>
        <rFont val="Calibri"/>
        <family val="2"/>
      </rPr>
      <t xml:space="preserve">No. of Village Health Sanitation and Nutrition Committee  (VHSNC) conducted </t>
    </r>
    <r>
      <rPr>
        <sz val="6"/>
        <rFont val="Calibri"/>
        <family val="2"/>
      </rPr>
      <t xml:space="preserve">(expected VHSNC to be conducted monthly and report  Quarterly) for each Quarter 1.25 marks </t>
    </r>
  </si>
  <si>
    <t>Annual Blood Examination Rate (ABER) - Percentage of Blood examination  atleast 10 % of population</t>
  </si>
  <si>
    <t>Percentage of person examined for NCDs (37% of population )</t>
  </si>
  <si>
    <t>Percentage Cancer Screened  (37% of Population)</t>
  </si>
  <si>
    <t xml:space="preserve">Percentage of Submission of Monthly NIDDCP report (before 5th of next month) </t>
  </si>
  <si>
    <t xml:space="preserve">Percentage of Submission of Monthly NLEP report  (before 5th of next month) </t>
  </si>
  <si>
    <t xml:space="preserve">Percentage of Submission of Monthly Animal Bite report (Rabies control Prog) (before 5th of next month) </t>
  </si>
  <si>
    <t>Percentage of Timely Submission of HMIS (To be submitted to PHC or Portal updation before 5 of every month)</t>
  </si>
  <si>
    <t xml:space="preserve">Percentage of Timely Submission of monthly  United Fund Report  of Sub Centre and Clinics (Some Clinic)  (before 5th of next month) </t>
  </si>
  <si>
    <t xml:space="preserve">Percentage of Timely Submission of quarterly VHSNC report  (before 5th of next month) </t>
  </si>
  <si>
    <t>IMR calculated against total Previous year live birth (Manuala score pek tur)</t>
  </si>
  <si>
    <t>Annual Parasite  Index -Total No. of Malaria cases (PF +PV) per 1000 population (Manuala score pek tur)</t>
  </si>
  <si>
    <t>Community Health Staff</t>
  </si>
  <si>
    <t xml:space="preserve">out of </t>
  </si>
  <si>
    <t>HWO / MPW</t>
  </si>
  <si>
    <t xml:space="preserve">Main Centre </t>
  </si>
  <si>
    <t>MO &amp; HS</t>
  </si>
  <si>
    <t>Hospital Staff</t>
  </si>
  <si>
    <t>MO &amp; SN</t>
  </si>
  <si>
    <t>MO &amp; Pharmacist</t>
  </si>
  <si>
    <t>MO &amp; Lab Tech</t>
  </si>
  <si>
    <t xml:space="preserve">MO &amp; NAS </t>
  </si>
  <si>
    <t>MO &amp; BAM</t>
  </si>
  <si>
    <t>MO</t>
  </si>
  <si>
    <t>All Staff of Hospital</t>
  </si>
  <si>
    <t>A</t>
  </si>
  <si>
    <t>B</t>
  </si>
  <si>
    <t xml:space="preserve">Mark Score by PHC/CHC/SDH Hospital  Staff </t>
  </si>
  <si>
    <t>Total Mark Score by Block  PHC/CHC/SDH</t>
  </si>
  <si>
    <t>Facilities Ulitization (OPD &amp; IPD)</t>
  </si>
  <si>
    <t xml:space="preserve">Reproductive and Child Health </t>
  </si>
  <si>
    <t xml:space="preserve">Immunization </t>
  </si>
  <si>
    <t>Community Process</t>
  </si>
  <si>
    <t>National Vector Borne Control Programme</t>
  </si>
  <si>
    <t>National TB Eradication Programme</t>
  </si>
  <si>
    <t>NPCDCS</t>
  </si>
  <si>
    <t>National Programme for Control of Diabetes and Cardiovascular Diseases and Stroke</t>
  </si>
  <si>
    <t>National Iodine Deficiency Diseses Control Programme</t>
  </si>
  <si>
    <t>National Leprosy Eradication Programme</t>
  </si>
  <si>
    <t>National Rabies Control Programme</t>
  </si>
  <si>
    <t>Monitoring and Evaluation</t>
  </si>
  <si>
    <t>National Ambulance Services</t>
  </si>
  <si>
    <t>Quality Assuarance</t>
  </si>
  <si>
    <t>Bio-Medical Equiptment Programme</t>
  </si>
  <si>
    <t>Drug and Vaccvine Management System</t>
  </si>
  <si>
    <t xml:space="preserve">Free Drug Programme </t>
  </si>
  <si>
    <t>Free Dioagnostic Programme</t>
  </si>
  <si>
    <t xml:space="preserve">                                   COMMUNITY HEALTH ACTIVITIES SCORES DETAILS</t>
  </si>
  <si>
    <t xml:space="preserve">Perliminary Score </t>
  </si>
  <si>
    <t xml:space="preserve">Adjust Negatives </t>
  </si>
  <si>
    <t>Name of Programme</t>
  </si>
  <si>
    <t>Whose Achievement</t>
  </si>
  <si>
    <t xml:space="preserve">Percentage </t>
  </si>
  <si>
    <t>MPW  Indicators</t>
  </si>
  <si>
    <t>ASHA  Indicators</t>
  </si>
  <si>
    <t xml:space="preserve">No. of Village Health Sanitation and Nutrition Committee  (VHSNC) conducted (expected VHSNC to be conducted monthly and report  Quarterly) for each Quarter 1.25 marks </t>
  </si>
  <si>
    <t xml:space="preserve">HWO / MPW / ASHA </t>
  </si>
  <si>
    <t>PHC/CHC/SDH Indicator</t>
  </si>
  <si>
    <t>SN</t>
  </si>
  <si>
    <t>Annual Blood Examination Rate (ABER) - Percentage of Blood examination  atleast Target = 5% of total OPD)</t>
  </si>
  <si>
    <t xml:space="preserve">MO </t>
  </si>
  <si>
    <t>Percentage of DVDMS Portal updation (3 times a week i.e 12 times a  month)</t>
  </si>
  <si>
    <t xml:space="preserve">Percentage of Submission of Monthly NIDDCP report to District(before 10th of next month) </t>
  </si>
  <si>
    <t xml:space="preserve">Percentage of Submission of Monthly NLEP report  to District (before 10th of next month) </t>
  </si>
  <si>
    <t xml:space="preserve">Percentage of Submission of Monthly Animal Bite report to District (Rabies control Prog) (before 10th of next month) </t>
  </si>
  <si>
    <t>Percentage of Timely Submission of Hospital HMIS (To be submitted to District or Portal updation before 10th of every month)</t>
  </si>
  <si>
    <t xml:space="preserve">Programme Name </t>
  </si>
  <si>
    <t>Nature</t>
  </si>
  <si>
    <t>Desireable Aachievement</t>
  </si>
  <si>
    <t>&gt; 95%</t>
  </si>
  <si>
    <t>&gt; 90 %</t>
  </si>
  <si>
    <r>
      <rPr>
        <sz val="8"/>
        <color rgb="FF000000"/>
        <rFont val="Calibri"/>
        <family val="2"/>
      </rPr>
      <t>Percentage  of complete Home Based Newborn Care  Visit Performed by  ASHA  from Total live birth</t>
    </r>
    <r>
      <rPr>
        <sz val="6"/>
        <color rgb="FF000000"/>
        <rFont val="Calibri"/>
        <family val="2"/>
      </rPr>
      <t xml:space="preserve"> (Home delivery-7 visit, Institutional-6 visit on 3rd,7th,14th,21st,28th and 42th) </t>
    </r>
  </si>
  <si>
    <r>
      <rPr>
        <sz val="8"/>
        <rFont val="Calibri"/>
        <family val="2"/>
      </rPr>
      <t xml:space="preserve">No. of Village Health Sanitation and Nutrition Committee  (VHSNC) conducted </t>
    </r>
    <r>
      <rPr>
        <sz val="6"/>
        <rFont val="Calibri"/>
        <family val="2"/>
      </rPr>
      <t xml:space="preserve">(expected VHSNC to be conducted monthly and report  Quarterly) for each Quarter 1.25 marks </t>
    </r>
  </si>
  <si>
    <t>At least 10 %</t>
  </si>
  <si>
    <t>Percentage of Cancer Screened  (37% of Population and or OPD for Hosp)</t>
  </si>
  <si>
    <r>
      <rPr>
        <sz val="8"/>
        <rFont val="Calibri"/>
        <family val="2"/>
      </rPr>
      <t xml:space="preserve">Percentage of Submission of Monthly NIDDCP report </t>
    </r>
    <r>
      <rPr>
        <sz val="6"/>
        <rFont val="Calibri"/>
        <family val="2"/>
      </rPr>
      <t>(before 5th of next month)  Y=1 /N=0</t>
    </r>
  </si>
  <si>
    <r>
      <rPr>
        <sz val="8"/>
        <rFont val="Calibri"/>
        <family val="2"/>
      </rPr>
      <t xml:space="preserve">Percentage of Submission of Monthly NLEP report </t>
    </r>
    <r>
      <rPr>
        <sz val="6"/>
        <rFont val="Calibri"/>
        <family val="2"/>
      </rPr>
      <t xml:space="preserve"> (before 5th of next month)  Y=1 /N=0</t>
    </r>
  </si>
  <si>
    <r>
      <rPr>
        <sz val="8"/>
        <rFont val="Calibri"/>
        <family val="2"/>
      </rPr>
      <t>Percentage of Submission of Monthly Animal Bite report (Rabies control Prog)</t>
    </r>
    <r>
      <rPr>
        <sz val="6"/>
        <rFont val="Calibri"/>
        <family val="2"/>
      </rPr>
      <t xml:space="preserve"> (before 5th of next month)  Y=1 /N=0</t>
    </r>
  </si>
  <si>
    <r>
      <rPr>
        <sz val="8"/>
        <rFont val="Calibri"/>
        <family val="2"/>
      </rPr>
      <t xml:space="preserve">Percentage of Timely Submission of HMIS (To be submitted to PHC or Portal updation </t>
    </r>
    <r>
      <rPr>
        <sz val="6"/>
        <rFont val="Calibri"/>
        <family val="2"/>
      </rPr>
      <t>before 5 of every month) Y=1 /N=0</t>
    </r>
  </si>
  <si>
    <r>
      <rPr>
        <sz val="8"/>
        <color rgb="FF000000"/>
        <rFont val="Calibri"/>
        <family val="2"/>
      </rPr>
      <t xml:space="preserve">Percentage of Timely Submission of monthly  United Fund Report  of Sub Centre and Clinics (Some Clinic) </t>
    </r>
    <r>
      <rPr>
        <sz val="6"/>
        <color rgb="FF000000"/>
        <rFont val="Calibri"/>
        <family val="2"/>
      </rPr>
      <t xml:space="preserve"> (before 5th of next month)  Y=1 /N=0</t>
    </r>
  </si>
  <si>
    <r>
      <rPr>
        <sz val="8"/>
        <rFont val="Calibri"/>
        <family val="2"/>
      </rPr>
      <t xml:space="preserve">Percentage of Timely Submission of quarterly VHSNC report  </t>
    </r>
    <r>
      <rPr>
        <sz val="6"/>
        <rFont val="Calibri"/>
        <family val="2"/>
      </rPr>
      <t>(before 5th of next month)  Y=1 /N=0</t>
    </r>
  </si>
  <si>
    <t>IMR calculated against previous year live birth (or Total infant death for Hosp)</t>
  </si>
  <si>
    <t>Zero</t>
  </si>
  <si>
    <t>IMR leh API hi mark ah chhut a ni lo, Centre inang an awm chauh in a sang zawk decide nan hman tur a ni</t>
  </si>
  <si>
    <t>Annual Blood Examination Rate (ABER) -  Hospital Target = 5% of total OPD)</t>
  </si>
  <si>
    <t>Percentage of person examined for NCDs (37% of p OPD for Hosp )</t>
  </si>
  <si>
    <t>MO &amp; Staff</t>
  </si>
  <si>
    <t>Percentage of Cancer Screened  (37% of  OPD for Hosp)</t>
  </si>
  <si>
    <t>Percentage of Number of Pregnant women a Free transportation by NAS against total deliveries</t>
  </si>
  <si>
    <t>Percentage of Number of Pregnant  Sick infant Free transportation by NAS against 10 % of live birth</t>
  </si>
  <si>
    <t>All Staff</t>
  </si>
  <si>
    <t>At least 5 call</t>
  </si>
  <si>
    <r>
      <rPr>
        <sz val="8"/>
        <rFont val="Calibri"/>
        <family val="2"/>
      </rPr>
      <t xml:space="preserve">Percentage of Timely Submission of Hospital HMIS(SC  +Hosp) (To be submitted to District or Portal updation </t>
    </r>
    <r>
      <rPr>
        <sz val="6"/>
        <rFont val="Calibri"/>
        <family val="2"/>
      </rPr>
      <t>before 10th of every month) Y=1 /N=0</t>
    </r>
  </si>
  <si>
    <r>
      <rPr>
        <sz val="8"/>
        <color rgb="FF000000"/>
        <rFont val="Calibri"/>
        <family val="2"/>
      </rPr>
      <t xml:space="preserve">Percentage of Timely Submission of RKSFund  Report  of Hospital (PHC/CHC/SDH/DH) </t>
    </r>
    <r>
      <rPr>
        <sz val="6"/>
        <color rgb="FF000000"/>
        <rFont val="Calibri"/>
        <family val="2"/>
      </rPr>
      <t>(before 10th of next month)  Y=1 /N=1</t>
    </r>
  </si>
  <si>
    <t xml:space="preserve">MAIN CENTRE / BLOCK REVIEW MEETING FORMAT EVALUATOR INSTRUCTION </t>
  </si>
  <si>
    <t>DATA Evaluate/ Hman dan tur INSTRUCTION</t>
  </si>
  <si>
    <t>Review meeting Format hi copy 3 a Triplicate nise, Original dahthat tur -1, 2020-21 review meeting a hman tur 1 leh 2021-22 Arpil atanga hman chhoh nghal tur in pakhat duan nise. Hemi Format hi kum dang zel ah pawh hman chhoh zel nise.</t>
  </si>
  <si>
    <t>SC tih sheet chhunga common data ah chuang vek se kan tih te chhut luh phawt tur. E.g Date of Meeting ,Name of Block (MC,PHC,CHC/SDH) tih zawn fillup phawt tur</t>
  </si>
  <si>
    <t>SC tih sheet hi kan centre neih zat ang a siam tur- SC sheet right click a move or copy tih click a before sheet tih chhunga summary ah click a  create copy tih ah tick tur. Hetiang hian centre neih zat copy siam phawt tur</t>
  </si>
  <si>
    <t>SC Sheet tin kha centre hminga rename tur a niin a chhung hawn a Name of Sub Centre / Clinics kha hming pek vek tur</t>
  </si>
  <si>
    <t>Centre hrang hrang te Data an Centre sheet chhung ah theuh chhut luh tur</t>
  </si>
  <si>
    <t xml:space="preserve">Format (H Column)   tih zawn a filter ah Integer zawng select tur &gt;  A vai khan select tur &gt; Format hmeh a number select a, a piah decimal place ah 1 tih chhut a OK tur. Chutiang chiah chuan Natural number select  leh tur &gt;Format hmeh a number select a, a piah decimal place ah 0 tih chhut a OK tur. Chutiang chiah chuan Percentage tih select leh a Format hmeh a percentage  select a a piah decimal place ah 1 tih chhut a OK tur. </t>
  </si>
  <si>
    <t>Sub Centre Score Summary sheet a Mark Calculation manage dan tur</t>
  </si>
  <si>
    <t xml:space="preserve">Sub Centre Score Summary  a ACHIEVEMENT SUMMARY OF CENTRES UNDER piah a MARK OBTAION OF SUB CENTRE / CLINIC / HWC hnuaia Indicator zawn a   mark tih piah ah MC Total (yellow) centre awm zat chiah column siam belh leh tur.  Centre hmasa ber cell  hnuai lam kil a small black cross ah catch a a phei zawnga pawh/ pull phei tur.  </t>
  </si>
  <si>
    <t>Centre hmasa ber zawna Total OPD till Date (Cummulatives) atanga a hnuai ber zawn thleng select a a hnuai kil a tang in cell  hnuai lam kil a small black cross ah catch a a phei zawnga centre tawp ber zawn thleng  Pull phei tur</t>
  </si>
  <si>
    <t>Position  hi dah awl a niin hei hi chu manual a dah khah tur a ni.</t>
  </si>
  <si>
    <t>Summary sheet hi centre a tam viau chuan page 2 tur a page setup siam nise</t>
  </si>
  <si>
    <t>Performance awm loh avanga #Div/O! a in ziah chuan Zero tia thlak vek tur</t>
  </si>
  <si>
    <t xml:space="preserve">Mark tih zawn ah hian fiull mark hmuh theih zat a in ziak a, Centre hrang hrangte  Score hi  mark weigtage aiin a tam tur a ni lo.  Mark tih zawn aiin a tam chuan Maximum mark pek chawp tur a ni. </t>
  </si>
  <si>
    <t>IMR calculated against total Previous year live birth leh Annual Parasite  Index -Total No. of Malaria cases (PF +PV) per 1000 population te hi mark pek nana hman loh nise. Centre te mark in ang an awm chauh in Infant death - IMR leh Malaria case - API nei te hi a hnung zawk ah dah nise</t>
  </si>
  <si>
    <t>PHC,CHC,SDH-MC Score Manage dan tur</t>
  </si>
  <si>
    <t>Achievement that vanga a mark put aia tam hmu an awm chuan Maximum mark kha manual a chhut luh tur</t>
  </si>
  <si>
    <t xml:space="preserve"> PHC,CHC,SDH-MC Score hi District Review meeting neih huna PHC ranking atan a hman tur a ni.</t>
  </si>
  <si>
    <t>FAMILY LONGROLL EXEL WORKSHEET FORMAT</t>
  </si>
  <si>
    <t>House No</t>
  </si>
  <si>
    <t>Family Sl/No.</t>
  </si>
  <si>
    <t>Hming</t>
  </si>
  <si>
    <t>Hotu ber nena in lai chin na</t>
  </si>
  <si>
    <t>Sex</t>
  </si>
  <si>
    <t>No.Of Person in Family</t>
  </si>
  <si>
    <t>Name of Head of Family</t>
  </si>
  <si>
    <t>Khua</t>
  </si>
  <si>
    <t>Veng</t>
  </si>
  <si>
    <t>Date of Birth</t>
  </si>
  <si>
    <t xml:space="preserve">Phone Number </t>
  </si>
  <si>
    <t>Adhar Number</t>
  </si>
  <si>
    <t>Ration Card Number</t>
  </si>
  <si>
    <t>Health Care Enrolment number</t>
  </si>
  <si>
    <t>etc</t>
  </si>
  <si>
    <t xml:space="preserve">D   </t>
  </si>
  <si>
    <t xml:space="preserve">M </t>
  </si>
  <si>
    <t>Y</t>
  </si>
  <si>
    <t>Zalawmthanga</t>
  </si>
  <si>
    <t>Head</t>
  </si>
  <si>
    <t>M</t>
  </si>
  <si>
    <t>Zokhua</t>
  </si>
  <si>
    <t>Vengchung</t>
  </si>
  <si>
    <t>Thangrikhumi</t>
  </si>
  <si>
    <t>Nupui</t>
  </si>
  <si>
    <t>F</t>
  </si>
  <si>
    <t>Lalsangzuala</t>
  </si>
  <si>
    <t>Fapa</t>
  </si>
  <si>
    <t>Lalramchhuani</t>
  </si>
  <si>
    <t>Fanu</t>
  </si>
  <si>
    <t>Lalbiakhlua</t>
  </si>
  <si>
    <t>Lalthanmunga</t>
  </si>
  <si>
    <t>Chingi</t>
  </si>
  <si>
    <t>Lalchhanhimi</t>
  </si>
  <si>
    <t>Christina Lalremruati</t>
  </si>
  <si>
    <t>Tunu</t>
  </si>
  <si>
    <t>Zoliantluangi</t>
  </si>
  <si>
    <t>Elizabethi</t>
  </si>
  <si>
    <t>Malsawmkima</t>
  </si>
  <si>
    <t>Zonunsangi</t>
  </si>
  <si>
    <t>HK Darliansanga</t>
  </si>
  <si>
    <t>Lalnunmawii</t>
  </si>
  <si>
    <t>Lalthlanawma</t>
  </si>
  <si>
    <t>Tupa</t>
  </si>
  <si>
    <t>Vanlalruati</t>
  </si>
  <si>
    <t>Zorempuii</t>
  </si>
  <si>
    <t>Lalkhawngaihsanga</t>
  </si>
  <si>
    <t>Henry Lalpekhlua</t>
  </si>
  <si>
    <t>Albert Lalmuanpuia</t>
  </si>
  <si>
    <t>Lalthanchhunga</t>
  </si>
  <si>
    <t>Lalchharliani</t>
  </si>
  <si>
    <t>Lalthanpuia</t>
  </si>
  <si>
    <t>Lalruattluanga</t>
  </si>
  <si>
    <t>Bony Lalrohlua</t>
  </si>
  <si>
    <t>Thanzama</t>
  </si>
  <si>
    <t>Vanlalhliri</t>
  </si>
  <si>
    <t>Lalramchuani</t>
  </si>
  <si>
    <t>Lalchhanchhuaha</t>
  </si>
  <si>
    <t>Zothanpari</t>
  </si>
  <si>
    <t>Zothansangi</t>
  </si>
  <si>
    <t>Total Number of X Ray perform in Previous/ last Financial year</t>
  </si>
  <si>
    <t>Total Number of Eye Examination by OA in Previous/ last Financial year</t>
  </si>
  <si>
    <t>Total Number of X Ray perform by X Ray Technician</t>
  </si>
  <si>
    <t>Total Number of Eye Examination by OA (Refraction etc)</t>
  </si>
  <si>
    <t xml:space="preserve">Name of PHC/CHC/ SDH Main Centre: </t>
  </si>
  <si>
    <t>Hemi excel worksheet ah hian Sheet 9 aawm sa a, SC sheet bik chauh hi centre awmzat a zir a tih pum/ siam belh theih a ni. 1. Instruction. 2. PHC,CHCSDH (green), 3. SC Sheet -Green (Heng green color ah chuah hian data chhut luh tur a niin hemi sheet hnih chauh hi centre a thawk ten lo khawih theih a niin sheet dang hi chu an khawih tur a ni lo. 4. SC Total Achievement -Orange (Hetah hian Centre awm zawng zawngte data compile a ni). 5. Sub Centre Score Summary - Blue (Hetah hian  Centre hrang hrangte Summary achievement % leh Mark hmuh summary a awm). 6. PHC,CHC,SDH-MS Score -Blue (Hetah hian Main centre achievement leh Hospital achievement chhutna hmun a niin hemi sheet hi District Review meeting ah PHC/CHC/SDH ranking atana a hman tura a ni). 7. Indicators - List of  Indicator leh mark weigtage. 8. Instruction for Evaluator - Hei hi Data lo analyse tu exel thiam Main centre ami emaw, MAM, DDM,DAM etc te chauhin an khawih dan tur ziahna a ni). 9. Population Longroll Record Form - Population Longroll register emaw exel worksheet a vawng duh tan sample format</t>
  </si>
  <si>
    <t>Review meeting Format a fillup tur a hring (green color) a shade ah chauh hian data chhut luh tur a ni. A bak zawng chu software anga duan a nih avangin automatic in a rawn in chhut chhuak vek dawn a ni</t>
  </si>
  <si>
    <t>Thlatin in Clinic, SC, HWC leh PHC ten monthly HMIS report siam zawh ah SC chart tar laia update zawh veleh   fillup kim thar zel nise. Achievement awm loh chuan Zero tal ziah vek tur.</t>
  </si>
  <si>
    <t>Expected Target  anih avangin a head count  emaw anihna tak nen a inmil chiah chiah tur tihna a ni lo.  Target aia achievement record a lo sang a nih chuan an record kha rin zawk nise. Achievement a hniam anih chuan  a chhan fiah tak verifiable a awm anih loh chuan hmaih an nei a nih theih avangin tang tura in ngen nise.</t>
  </si>
  <si>
    <t>Hemi format hmanga Review meeting neih report hi hard leh Soft copy CMO ah pek tur a niin MD, NHM ah copy thawn tel tur</t>
  </si>
  <si>
    <t>Review meeting report pek ah hian Centre achievement hniam deuh te an hniam chhan leh a hniamna laia hmasawn tur a tan lak tum dan report tel thin tur</t>
  </si>
  <si>
    <t>Main Centre Incharge Doctor leh Supervisors ten visit neiin  Centre te record leh Hemi format a Data thehluh a in mil leh mil loh an check in, an enfiah thin tur a ni</t>
  </si>
  <si>
    <t>Review meeting koh hmain Centre tinte achievement hi copy 2 theuh (Centre te pek tur leh Main Centre copy tur) print tur a ni. Sub Centre Score Summary hi meeting a tel tur zawng zawng te indaih print chhuah tur a ni.</t>
  </si>
  <si>
    <t>Centre tinte indicator hrang hrang ah an achievement  dinhmun Remarks zawn ah  comment pek vek theih nise. Review meeting neih laiin sawihova an hniamna lai ah  hmalak dan tur sawihothin tur a ni.</t>
  </si>
  <si>
    <t>Review meeting koh hmain Centre tinte achievement uluk tak a zir hmasak a, centre te data ziah sual emaw data enter tu chhut luh sual palh vangin achievement in chhut chhuak a dik lo theih avangin chutiang a awm palh a nih chuan correction siam tir tur a ni.</t>
  </si>
  <si>
    <t>Total Number of  Anganwadi Cerntre under Clinic,SC,HWC</t>
  </si>
  <si>
    <t xml:space="preserve">Hemi format ah hian chuan bial chhunga mite chunga service pek leh thil thleng anih chuan report  vek tur e.g Number of  Live Birth, weight at Birth, Hepatitis B birth dose etc etc hi mahni  centre aservice  pek/ thil thleng a nih loh chuan HMIS ah chuan report a ni lo, chutih lai chuan mahni centre in service kan pek ni lem lo hmun dang atanga   service dawn /pek leh thil thleng anih pawhin  Review meeting format ah hian chuan ziah lan vek tur. Review meeting Format fillup nan HMIS additional figure a awm te  bak ah record dang (MPW/RCH Register etc)  kha a tul dan a zir a hman tur a ni.  HMIS hmanga achievement chhutna nen a in ang chiah dawn lo a ni tih hriat lawk tur a ni.Hemi hmang hian  mahni bial dinhmun dik tak a lang thei dawn a ni.  </t>
  </si>
  <si>
    <t>Example</t>
  </si>
  <si>
    <t>Expected Target te hi centre ten chhut chhuah ve kher a tul lem lo. Computer a data dah luh hun ah amahnin  Population chhut luh rualin a rawn lang mai dawn. Chuvang chuan target dik tak nei turin Population hi a dik tak tarlan tur.</t>
  </si>
  <si>
    <t>Name of CHO</t>
  </si>
  <si>
    <t>Total Number of Clinic</t>
  </si>
  <si>
    <t xml:space="preserve">Total number of Centre </t>
  </si>
  <si>
    <r>
      <t xml:space="preserve">Percentage of Timely Submission of Review Meeting report  (PHC/CHC/SDH/DH) </t>
    </r>
    <r>
      <rPr>
        <sz val="6"/>
        <color rgb="FF000000"/>
        <rFont val="Calibri"/>
        <family val="2"/>
      </rPr>
      <t>(within one month of the quarter)  Y=1 /N=0</t>
    </r>
  </si>
  <si>
    <r>
      <t xml:space="preserve">Percentage of Quarterly review meeting conducted at PHC/CHC/SDH </t>
    </r>
    <r>
      <rPr>
        <sz val="5"/>
        <rFont val="Calibri"/>
        <family val="2"/>
      </rPr>
      <t xml:space="preserve"> (1st Qtr - July, 2nd Qtr- Oct, 3rd Qtr- Jan, 4th and Annual - April)</t>
    </r>
    <r>
      <rPr>
        <sz val="8"/>
        <rFont val="Calibri"/>
        <family val="2"/>
      </rPr>
      <t xml:space="preserve"> </t>
    </r>
    <r>
      <rPr>
        <sz val="6"/>
        <rFont val="Calibri"/>
        <family val="2"/>
      </rPr>
      <t>(before 20th of next month)  Y=1 /N=0</t>
    </r>
  </si>
  <si>
    <t>SCORE OF MAIN CENTRE</t>
  </si>
  <si>
    <t>UHND/VHND</t>
  </si>
  <si>
    <t>I- Quarterly Review Meeting  (Block Account Manager  fillup tur)</t>
  </si>
  <si>
    <r>
      <t xml:space="preserve">No. of timely Submission of Monthly NLEP compiled (of Clinic,SC,HWC) and PHC,CHC,SDH report  to District </t>
    </r>
    <r>
      <rPr>
        <sz val="6"/>
        <rFont val="Calibri"/>
        <family val="2"/>
      </rPr>
      <t>(before 10th of next month)  Y=1 /N=0</t>
    </r>
  </si>
  <si>
    <r>
      <t>No. of timely  Submission of Monthly NIDDCP compiled (of Clinic,SC,HWC) report to District</t>
    </r>
    <r>
      <rPr>
        <sz val="6"/>
        <rFont val="Calibri"/>
        <family val="2"/>
      </rPr>
      <t>(before 10th of next month)  Y=1 /N=0</t>
    </r>
  </si>
  <si>
    <t>II- Other Reports (To be fill up by District Data Manager)</t>
  </si>
  <si>
    <t>Total Oral Cancer screened (37% of OPD)</t>
  </si>
  <si>
    <t>Total number of  Teleconsultation  performed in a month (Atleast  5% of OPD Cases)</t>
  </si>
  <si>
    <t>Number of IPD (Target 2% increases from Previous year)</t>
  </si>
  <si>
    <t>Total OPD Register (Old+ New ) -(Target 5% increases from Previous year)</t>
  </si>
  <si>
    <t>Number of PHC/CHC Delivery  (Target 2% increases from Previous year)</t>
  </si>
  <si>
    <t>Any other Staff</t>
  </si>
  <si>
    <t>Designation</t>
  </si>
  <si>
    <r>
      <t xml:space="preserve">Percentage  of timely Submission of Review Meeting report  (PHC/CHC/SDH/DH) </t>
    </r>
    <r>
      <rPr>
        <sz val="6"/>
        <color rgb="FF000000"/>
        <rFont val="Calibri"/>
        <family val="2"/>
      </rPr>
      <t xml:space="preserve">(within one month of the quarter) </t>
    </r>
  </si>
  <si>
    <r>
      <t xml:space="preserve">Percentage  of  Quarterly review meeting conducted at PHC/CHC/SDH </t>
    </r>
    <r>
      <rPr>
        <sz val="5"/>
        <rFont val="Calibri"/>
        <family val="2"/>
      </rPr>
      <t xml:space="preserve"> (1st Qtr - July, 2nd Qtr- Oct, 3rd Qtr- Jan, 4th and Annual - April)</t>
    </r>
    <r>
      <rPr>
        <sz val="8"/>
        <rFont val="Calibri"/>
        <family val="2"/>
      </rPr>
      <t xml:space="preserve"> </t>
    </r>
    <r>
      <rPr>
        <sz val="6"/>
        <rFont val="Calibri"/>
        <family val="2"/>
      </rPr>
      <t xml:space="preserve">(before 20th of next month) </t>
    </r>
  </si>
  <si>
    <r>
      <t xml:space="preserve">Percentage of Timely Submission of Hospital HMIS (SC or HWC)(To be submitted to District or Portal updation </t>
    </r>
    <r>
      <rPr>
        <sz val="6"/>
        <rFont val="Calibri"/>
        <family val="2"/>
      </rPr>
      <t xml:space="preserve">before 15 th of every month) </t>
    </r>
  </si>
  <si>
    <r>
      <t>Percentage of Submission of Monthly Animal Bite compile (of Clinic,SC,HWC) and PHC,CHC,SDH report to District (Rabies control Prog)</t>
    </r>
    <r>
      <rPr>
        <sz val="6"/>
        <rFont val="Calibri"/>
        <family val="2"/>
      </rPr>
      <t xml:space="preserve"> (before 10th of next month)  </t>
    </r>
  </si>
  <si>
    <r>
      <t xml:space="preserve">Percentage of Submission of Monthly NLEP compiled (of Clinic,SC,HWC) and PHC,CHC,SDH report  to District </t>
    </r>
    <r>
      <rPr>
        <sz val="6"/>
        <rFont val="Calibri"/>
        <family val="2"/>
      </rPr>
      <t xml:space="preserve">(before 10th of next month) </t>
    </r>
  </si>
  <si>
    <r>
      <t>Percentage of Submission of Monthly NIDDCP compiled (of Clinic,SC,HWC) report to District</t>
    </r>
    <r>
      <rPr>
        <sz val="6"/>
        <rFont val="Calibri"/>
        <family val="2"/>
      </rPr>
      <t>(before 10th of next month)</t>
    </r>
  </si>
  <si>
    <t xml:space="preserve">Total Emeggency case handle </t>
  </si>
  <si>
    <t>Total Number of  Emergency case handle in Previous/ last  Financial year</t>
  </si>
  <si>
    <t xml:space="preserve">Other Satff Performance (Not included at Present for Ranking) </t>
  </si>
  <si>
    <t>Mark Score by X Ray Technician</t>
  </si>
  <si>
    <t>Mark Score by Opthalmic Assistant</t>
  </si>
  <si>
    <t>Mark Score and Contributed  by HWO/ MHW (From SC Achievement)</t>
  </si>
  <si>
    <t>Mark Score and Contributed  by Medical Officers Alone</t>
  </si>
  <si>
    <t>Mark Score and Contributed  by Pharmacist i.c</t>
  </si>
  <si>
    <t>Mark Score and Contributed  by Staff Nurse</t>
  </si>
  <si>
    <t>Mark Score and Contributed  by Block Account Manager</t>
  </si>
  <si>
    <t>Mark Score and Contributed  by Lab Tech</t>
  </si>
  <si>
    <t>Mark Score and Contributed  by NCD Staff</t>
  </si>
  <si>
    <t>Mark Score and Contributed  by NAS Driver</t>
  </si>
  <si>
    <t>Mark Score and Contributed Combine All Staff of Hospital</t>
  </si>
  <si>
    <r>
      <t xml:space="preserve">Mark Score and Contributed by Community Health Staff </t>
    </r>
    <r>
      <rPr>
        <b/>
        <sz val="6"/>
        <color rgb="FF000000"/>
        <rFont val="Calibri"/>
        <family val="2"/>
      </rPr>
      <t>(ASHA,HW,HWO and HS)</t>
    </r>
  </si>
  <si>
    <t>Total Number HWC (SC where HWO posted)</t>
  </si>
  <si>
    <t>Total Number of Sub Centre (SC without HWO)</t>
  </si>
  <si>
    <t>Total Number of VHSNC under HWC/SC/ Clinic</t>
  </si>
  <si>
    <r>
      <t xml:space="preserve">No. of Village Health Sanitation and Nutrition Committee  (VHSNC) conducted </t>
    </r>
    <r>
      <rPr>
        <sz val="6"/>
        <rFont val="Arial Narrow"/>
        <family val="2"/>
      </rPr>
      <t xml:space="preserve">(expected VHSNC to be conducted atleast once Quarterly) for each Quarter 1.25 marks </t>
    </r>
  </si>
  <si>
    <t>II - Community Processes (CP) (ASHA activities -Mobiliser report tur)</t>
  </si>
  <si>
    <r>
      <t xml:space="preserve">III - Reproductive &amp; Child Health (RCH) </t>
    </r>
    <r>
      <rPr>
        <sz val="5"/>
        <color rgb="FF000000"/>
        <rFont val="Calibri"/>
        <family val="2"/>
      </rPr>
      <t>( SC / Clinic biala cheng chung a thleng-HMIS  report nen  inmil lo thei)</t>
    </r>
  </si>
  <si>
    <r>
      <t>IV - Immunization (EPI)</t>
    </r>
    <r>
      <rPr>
        <b/>
        <sz val="6"/>
        <color rgb="FF000000"/>
        <rFont val="Calibri"/>
        <family val="2"/>
      </rPr>
      <t xml:space="preserve"> </t>
    </r>
    <r>
      <rPr>
        <sz val="6"/>
        <color rgb="FF000000"/>
        <rFont val="Calibri"/>
        <family val="2"/>
      </rPr>
      <t>( SC / Clinic a thil thleng-HMIS a report nen a inmil kher lo thei)</t>
    </r>
  </si>
  <si>
    <r>
      <t xml:space="preserve">V - Vector-Borne Diseases Control Programme (NVBDCP) </t>
    </r>
    <r>
      <rPr>
        <sz val="6"/>
        <color rgb="FF000000"/>
        <rFont val="Calibri"/>
        <family val="2"/>
      </rPr>
      <t>(SC/Clinic bial performance chauh report tur)</t>
    </r>
  </si>
  <si>
    <r>
      <t xml:space="preserve">VI - National TB Elimination  Programme (NTEP) </t>
    </r>
    <r>
      <rPr>
        <b/>
        <sz val="6"/>
        <color rgb="FF000000"/>
        <rFont val="Calibri"/>
        <family val="2"/>
      </rPr>
      <t>(SC/ Clinic report tur)</t>
    </r>
  </si>
  <si>
    <r>
      <t xml:space="preserve">VII- Prevention &amp; Control of Cancer, Diabetes, Cardiovascular Diseases &amp; Stroke (NPCDCS) </t>
    </r>
    <r>
      <rPr>
        <sz val="6"/>
        <color rgb="FF000000"/>
        <rFont val="Calibri"/>
        <family val="2"/>
      </rPr>
      <t>(SC/Clinic a tih chauh report tur)</t>
    </r>
  </si>
  <si>
    <r>
      <t xml:space="preserve">VIII - Mortality Report </t>
    </r>
    <r>
      <rPr>
        <sz val="6"/>
        <color rgb="FF000000"/>
        <rFont val="Calibri"/>
        <family val="2"/>
      </rPr>
      <t>(SC / Clinic bial chhunga mite chung a thil thleng-hmun danga thi pawh telh tur)</t>
    </r>
  </si>
  <si>
    <r>
      <t xml:space="preserve">9 (a). No. of Institutional deliveries  * </t>
    </r>
    <r>
      <rPr>
        <sz val="6"/>
        <rFont val="Arial Narrow"/>
        <family val="2"/>
      </rPr>
      <t>(Mahni centre a piang nilo pawh bial mi an nih chuan report tur)</t>
    </r>
  </si>
  <si>
    <r>
      <t xml:space="preserve">9 (b). No. of Home deliveries  * </t>
    </r>
    <r>
      <rPr>
        <sz val="6"/>
        <rFont val="Arial Narrow"/>
        <family val="2"/>
      </rPr>
      <t>(Hmun dang a piang pawh bial mi an nih chuan report tur)</t>
    </r>
  </si>
  <si>
    <t xml:space="preserve">20(a). No.of Mother whom JSSK Free Transport is utilised </t>
  </si>
  <si>
    <t xml:space="preserve">20(b). No.of Mother whom JSSK Free Drug and Diagnostic  is utilised </t>
  </si>
  <si>
    <t xml:space="preserve">21(a). No.of Sick infant whom JSSK Free Transport is utilised </t>
  </si>
  <si>
    <t xml:space="preserve">21(b). No.of Sick infant whom JSSK Free Drug and Diagnostic  is utilised </t>
  </si>
  <si>
    <t xml:space="preserve">Slide+RDK  by Health worker (F) </t>
  </si>
  <si>
    <t>Slide+RDK  by HWO</t>
  </si>
  <si>
    <t>Slide+RDK  by Health worker (M)</t>
  </si>
  <si>
    <t>Sex Ratio</t>
  </si>
  <si>
    <t>% of IUD contraceptive user from EC</t>
  </si>
  <si>
    <t>% of Permanent Method contraceptive from EC</t>
  </si>
  <si>
    <t>No. of Hypertension detected</t>
  </si>
  <si>
    <t>No. of Diabetes detected</t>
  </si>
  <si>
    <t>No. of Suspected Cancer detected</t>
  </si>
  <si>
    <t xml:space="preserve">UPHC/PHC/CHC/SDH - MAIN CENTRE ACHIEVEMENT </t>
  </si>
  <si>
    <t>Name of PHC/CHC/SDH MAIN CENTRE</t>
  </si>
  <si>
    <t>Total Cancer Screened (Expected 37% of Total OPD)-Average calculation</t>
  </si>
  <si>
    <r>
      <t xml:space="preserve">Total No. of person examined for NCDs </t>
    </r>
    <r>
      <rPr>
        <sz val="6"/>
        <rFont val="Arial Narrow"/>
        <family val="2"/>
      </rPr>
      <t>BP Check and Blood Sugar Average calculation(Expected 37% of Total OPD)</t>
    </r>
  </si>
  <si>
    <r>
      <t xml:space="preserve">No of days of Daily reporting (expected 20days in a month)   </t>
    </r>
    <r>
      <rPr>
        <sz val="3"/>
        <rFont val="Arial Narrow"/>
        <family val="2"/>
      </rPr>
      <t>( Daily OPD (disaggregated by sex) Medicines, Diagnostics, Wellness)</t>
    </r>
  </si>
  <si>
    <t xml:space="preserve">8(a). No.of Mother whom JSSK Free Transport is utilised </t>
  </si>
  <si>
    <t xml:space="preserve">8(b). No.of Mother whom JSSK Free Drug and Diagnostic  is utilised </t>
  </si>
  <si>
    <t xml:space="preserve">9(a). No.of Sick infant whom JSSK Free Transport is utilised </t>
  </si>
  <si>
    <t xml:space="preserve">9(b). No.of Sick infant whom JSSK Free Drug and Diagnostic  is utilised </t>
  </si>
  <si>
    <t>Number of Patient Referred to Higher Centre for further management</t>
  </si>
  <si>
    <t>From 10% of Live Birth</t>
  </si>
  <si>
    <t>This should be less than 10%</t>
  </si>
  <si>
    <r>
      <t xml:space="preserve">Percentage of Timely Submission of compiled United Fund reports of SCs to PHC MO </t>
    </r>
    <r>
      <rPr>
        <sz val="6"/>
        <color rgb="FF000000"/>
        <rFont val="Calibri"/>
        <family val="2"/>
      </rPr>
      <t>(before 10th of next month)  Y=1 /N=0</t>
    </r>
  </si>
  <si>
    <r>
      <t xml:space="preserve">Timely Submission of compiled United Fund reports of SCs to BAM </t>
    </r>
    <r>
      <rPr>
        <sz val="6"/>
        <color rgb="FF000000"/>
        <rFont val="Calibri"/>
        <family val="2"/>
      </rPr>
      <t>(before 10th of next month)  Y=1 /N=0</t>
    </r>
  </si>
  <si>
    <t>III - Finnancial Management (Block Account Manager  fillup tur)</t>
  </si>
  <si>
    <r>
      <t xml:space="preserve">11 (a) No. of Live Birth Male </t>
    </r>
    <r>
      <rPr>
        <sz val="8"/>
        <rFont val="Arial Narrow"/>
        <family val="2"/>
      </rPr>
      <t>(Institution+Home)</t>
    </r>
    <r>
      <rPr>
        <b/>
        <sz val="8"/>
        <rFont val="Arial Narrow"/>
        <family val="2"/>
      </rPr>
      <t xml:space="preserve"> *</t>
    </r>
    <r>
      <rPr>
        <sz val="5"/>
        <rFont val="Arial Narrow"/>
        <family val="2"/>
      </rPr>
      <t>(Mahni centre a piang nilo  pawh bial mi chu report tur)</t>
    </r>
  </si>
  <si>
    <r>
      <t xml:space="preserve">11 (b) No. of Live Birth Female </t>
    </r>
    <r>
      <rPr>
        <b/>
        <sz val="6"/>
        <rFont val="Arial Narrow"/>
        <family val="2"/>
      </rPr>
      <t xml:space="preserve">(Institution+Home) </t>
    </r>
    <r>
      <rPr>
        <b/>
        <sz val="8"/>
        <rFont val="Arial Narrow"/>
        <family val="2"/>
      </rPr>
      <t>*</t>
    </r>
    <r>
      <rPr>
        <sz val="5"/>
        <rFont val="Arial Narrow"/>
        <family val="2"/>
      </rPr>
      <t>(Mahni centre a piang nilo  pawh bial mi chu report tur)</t>
    </r>
  </si>
  <si>
    <t>GDR</t>
  </si>
  <si>
    <t>Number of Pregnant women refer to PHC,CHC,SDH</t>
  </si>
  <si>
    <t>XVII - Pregnant women or Sick Infant Refer to PHC,CHC,SDH</t>
  </si>
  <si>
    <t>Number of Sick Infant refer to PHC,CHC,SDH</t>
  </si>
  <si>
    <t>5% of live birth</t>
  </si>
  <si>
    <t>15 % of Total ANC</t>
  </si>
  <si>
    <t>Total Number of Sick Infant (less than 1 year old) admitted  in Previous/ last Financial year</t>
  </si>
  <si>
    <t>Total Number of Sick Infant (less than 1 year old) admitted  so far</t>
  </si>
  <si>
    <t>Percentage of Number of Pregnant women a Free transportation from JSSK or by NAS</t>
  </si>
  <si>
    <t>Percentage of Number of Pregnant  Sick infant Free transportation from JSSK or by NAS</t>
  </si>
  <si>
    <t>Percentage of  Mother whom Free Drug and Diagnostic test is provided from JSSK against total deliveries pus Sick New infant admitted</t>
  </si>
  <si>
    <t>XVII - Finnancial Management (Block Account Manager  fillup tur)</t>
  </si>
  <si>
    <r>
      <t xml:space="preserve">No. of timely Submission of Hospital HMIS (To be submitted to District or Portal updation </t>
    </r>
    <r>
      <rPr>
        <sz val="6"/>
        <rFont val="Calibri"/>
        <family val="2"/>
      </rPr>
      <t>before 15 th of every month) Y=1 /N=0</t>
    </r>
  </si>
  <si>
    <r>
      <t xml:space="preserve">No. of timely Submission of SC or HWC   HMIS(To be submitted to District or Portal updation </t>
    </r>
    <r>
      <rPr>
        <sz val="6"/>
        <rFont val="Calibri"/>
        <family val="2"/>
      </rPr>
      <t>before 15 th of every month) Y=1 /N=0</t>
    </r>
  </si>
  <si>
    <r>
      <t xml:space="preserve">Percentage of Timely Submission of HMIS (SC or HWC)(To be submitted to District or Portal updation </t>
    </r>
    <r>
      <rPr>
        <sz val="6"/>
        <rFont val="Calibri"/>
        <family val="2"/>
      </rPr>
      <t xml:space="preserve">before 15 th of every month) </t>
    </r>
  </si>
  <si>
    <r>
      <t xml:space="preserve">Of Home deliveries Conducted by Medical person  (HW,Nurse,HWO etc)- </t>
    </r>
    <r>
      <rPr>
        <b/>
        <sz val="8"/>
        <rFont val="Arial Narrow"/>
        <family val="2"/>
      </rPr>
      <t>Safe Delivery</t>
    </r>
  </si>
  <si>
    <t>Percentage of Home deliveries  Conducted by Medical person  (HW,Nurse,HWO etc)- Safe Delivery</t>
  </si>
  <si>
    <t>No of Drugs available among 81 Essential Drug list at PHC/CHC during the month</t>
  </si>
  <si>
    <r>
      <t>No of Diagnostic test available from 19 Essential Diagnostic at PHC</t>
    </r>
    <r>
      <rPr>
        <sz val="6"/>
        <rFont val="Arial Narrow"/>
        <family val="2"/>
      </rPr>
      <t>( Also CHC and SDH)</t>
    </r>
    <r>
      <rPr>
        <sz val="6"/>
        <rFont val="Arial Narrow"/>
        <family val="2"/>
      </rPr>
      <t xml:space="preserve"> during the month</t>
    </r>
  </si>
  <si>
    <t xml:space="preserve">BAM </t>
  </si>
  <si>
    <t>Pharmacist  / BAM</t>
  </si>
  <si>
    <t>Pharmacist / BAM</t>
  </si>
  <si>
    <t>QA  / DDM at District</t>
  </si>
  <si>
    <r>
      <t xml:space="preserve">No. of Village/ Urban Health Nutrition Day conducted in a month </t>
    </r>
    <r>
      <rPr>
        <sz val="6"/>
        <rFont val="Calibri"/>
        <family val="2"/>
      </rPr>
      <t>(expected VHSNC to be conducted atleast once a month on Immunization day)</t>
    </r>
  </si>
  <si>
    <r>
      <t xml:space="preserve">Percentage of Village/ Urban Health Nutrition Day conducted in a month </t>
    </r>
    <r>
      <rPr>
        <sz val="6"/>
        <rFont val="Calibri"/>
        <family val="2"/>
      </rPr>
      <t>(expected VHSNC to be conducted atleast once a month on Immunization day)</t>
    </r>
  </si>
  <si>
    <r>
      <t xml:space="preserve">Percentage No. of Village/ Urban Health Sanitation and Nutrition Committee  (VHSNC) Conducted </t>
    </r>
    <r>
      <rPr>
        <sz val="6"/>
        <rFont val="Calibri"/>
        <family val="2"/>
      </rPr>
      <t xml:space="preserve">(expected VHSNC to be conducted monthly and report  Quarterly) </t>
    </r>
  </si>
  <si>
    <t>Percentage No. of live birth Hepatitis birth dose given against deliveries at Institute</t>
  </si>
  <si>
    <t>MC indicator</t>
  </si>
  <si>
    <t>Asha Mobiliser</t>
  </si>
  <si>
    <t xml:space="preserve">                                            PROGRAMME WISE ACHIEVEMENT  SCORE</t>
  </si>
  <si>
    <t>Mark Score and Contributed by ASHA  Mobiliser</t>
  </si>
  <si>
    <t xml:space="preserve">Mark Score and Contributed by ASHA  </t>
  </si>
  <si>
    <t xml:space="preserve">Mark Score and Contributed  by CHO/HS / i.c Main Centre </t>
  </si>
  <si>
    <t xml:space="preserve">                    INDICATORS FOR ASHA and ASHA MOBILISER</t>
  </si>
  <si>
    <r>
      <t>Percentage of DVDMS Portal updation (</t>
    </r>
    <r>
      <rPr>
        <sz val="6"/>
        <rFont val="Calibri"/>
        <family val="2"/>
      </rPr>
      <t>3 times a week i.e 12 times a  month) Y=1 /N=0</t>
    </r>
  </si>
  <si>
    <r>
      <t>Percentage  Availability of all essential Drug list at PHC/CHC</t>
    </r>
    <r>
      <rPr>
        <sz val="6"/>
        <rFont val="Calibri"/>
        <family val="2"/>
      </rPr>
      <t xml:space="preserve"> (Yes=1, No=0)</t>
    </r>
  </si>
  <si>
    <r>
      <t>Percentage Availability of all essential Diagnostic  list at PHC/CHC</t>
    </r>
    <r>
      <rPr>
        <sz val="6"/>
        <rFont val="Calibri"/>
        <family val="2"/>
      </rPr>
      <t xml:space="preserve"> (Yes=1, No=0)</t>
    </r>
  </si>
  <si>
    <t>Percentage Total Kayakalp score by external assessors (Latest score)</t>
  </si>
  <si>
    <r>
      <t>Percentage Availability of all essential Drug list at PHC/CHC</t>
    </r>
    <r>
      <rPr>
        <sz val="6"/>
        <rFont val="Calibri"/>
        <family val="2"/>
      </rPr>
      <t xml:space="preserve"> (Yes=1, No=0)</t>
    </r>
  </si>
  <si>
    <t xml:space="preserve">                                         INDICATORS </t>
  </si>
  <si>
    <t xml:space="preserve">                                  INDICATORS FOR PHC ,CHC,SDH</t>
  </si>
  <si>
    <t xml:space="preserve">                              INDICATORS FOR CHO/HS/ i.c MC</t>
  </si>
  <si>
    <t xml:space="preserve">                            INDICATORS FOR HWC /SC / Clinic</t>
  </si>
  <si>
    <t xml:space="preserve">                                           ACHIEVEMENT OF VARIOUS STAFF OF THE TEAM</t>
  </si>
  <si>
    <t xml:space="preserve">                                 ACHIEVEMENT SUMMARY </t>
  </si>
  <si>
    <t xml:space="preserve">PHC/CHC/SDH, Main Centre  leh Sub Centre ten an fillup tur Format centre tin ta a hran theuhin print a Clinic, SC,HWC te hard copy 2 (1 centre in a kawl tur leh Main Centre a submit tur) a sem tur. Chu mi  print chhuah sa ah  centre tin ten an Achievement emaw data Format a fill-up tur zawng zawng (green) hmaih nei miah lo a fill up tur a ni. Achievement awm lo pawh Zero tal ziah vek tur. Harsatna bik riau avang a Report tur data neih loh/ hriat loh vang anih chuan  a ruak ang anga dah awl mai tur. Number lo chu ziah miah loh tur e.g Data a awm lo emaw hriat loh emaw a nih pawh in number ni lo 'Nil' emaw  '?' ziah  miah loh tu  </t>
  </si>
  <si>
    <t>Centre tinte Data endik dan tur (At Main Centre)</t>
  </si>
  <si>
    <t xml:space="preserve"> UPHC pakhat hnuaia Main Centre pahnih awm tan a hranpa hlak excel workbook hi hman a pakhat zawk ah UPHC hi chu Fillup ve loh mai tur a ni.</t>
  </si>
  <si>
    <t xml:space="preserve">Ambulance nei centre tan JSSK atang POL hman nise, NAS report hi uluk taka fillup nise. Ambulance nei leh nei lo tan RCH Section a 8(a). No.of Mother whom JSSK Free Transport is utilised leh 9 (a). No.of Sick infant whom JSSK Free Transport is utilised te hi uluk taka fillup nise, Ambulance a phurhte kha hetah hian report tel bawk tura ni </t>
  </si>
  <si>
    <t>Target hi  record aia a sang uchuak viau anih chuan a chhan fiah tak verifiable a awm anih loh chuan record hmaih tam tak an awm emaw population dik tak aia sang in population an report  palh a ni thei. Chutiang bawkin Achivement   record hi target aia a hniam lutuk  anih chuan a chhan fiah tak verifiable a awm anih loh chuan an population anihna dik tak aia  tlem an report a ni thei. Chutiang a awm chuan A chhan zawn chhhuah nise</t>
  </si>
  <si>
    <t>Clinic, SC, HWC  Hard copy fillup dan tur INSTRUCTION</t>
  </si>
  <si>
    <t>MC  Hard copy fillup dan tur INSTRUCTION</t>
  </si>
  <si>
    <t>PHC/CHC/SDH  Hard copy fillup dan tur INSTRUCTION</t>
  </si>
  <si>
    <t>Form fillup hi a ti tu tur ziah a ni. Heng staff te hi an awm lo anih chuan an aiawh tu tur staff incharge in fillup mai tur a ni</t>
  </si>
  <si>
    <t>HWC / SC / Clinic</t>
  </si>
  <si>
    <t>HWO</t>
  </si>
  <si>
    <t xml:space="preserve">To be reported at District tih hi chu UPHC/PHC/CHC/SDH level ah fill up loh tur </t>
  </si>
  <si>
    <t>Achievement emaw data Format a fill-up tur zawng zawng (green) hmaih nei miah lo a fill up tur a ni.</t>
  </si>
  <si>
    <t>Free Drug leh Free Diagnostic ah hian Essential list zing a centre in kan damdawi neih emaw Diagnostic test kan tih theih zat kha ziah mai tur a ni</t>
  </si>
  <si>
    <t>Excel worksheet a chhut luh dan tur (At PHC,CHC,SDH, Standalone MC)</t>
  </si>
  <si>
    <r>
      <rPr>
        <b/>
        <i/>
        <sz val="9"/>
        <color rgb="FF000000"/>
        <rFont val="Calibri"/>
        <family val="2"/>
      </rPr>
      <t>Special Note:  RCH section a 9-15 a hnuai a mite hi Fill up loh</t>
    </r>
    <r>
      <rPr>
        <i/>
        <sz val="9"/>
        <color rgb="FF000000"/>
        <rFont val="Calibri"/>
        <family val="2"/>
      </rPr>
      <t xml:space="preserve"> chuan IMR  leh thil dang dang achievement a chhut theih loh</t>
    </r>
  </si>
  <si>
    <r>
      <t xml:space="preserve">Review meeting Format excel file hi rename phawt tur. District hming ziah zawh ah Centre hming ziah tur e.g  Lungsen tan chuan </t>
    </r>
    <r>
      <rPr>
        <b/>
        <sz val="9"/>
        <color rgb="FF000000"/>
        <rFont val="Calibri"/>
        <family val="2"/>
      </rPr>
      <t>Lunglei Lungsen Block Master Review Meeting Format</t>
    </r>
    <r>
      <rPr>
        <sz val="9"/>
        <color rgb="FF000000"/>
        <rFont val="Calibri"/>
        <family val="2"/>
      </rPr>
      <t xml:space="preserve"> (date) ti a rename phawt tur. </t>
    </r>
  </si>
  <si>
    <r>
      <t>Sub Centre pakhat hnuaiah VHSNC 1 aia tam dinna ah report pahnih anga report tur e.g Sub Centre hnuaiah VHSNC pa thum a awm a reporta hun takah  a rawn luh kim vek chuan (</t>
    </r>
    <r>
      <rPr>
        <b/>
        <i/>
        <sz val="9"/>
        <color rgb="FF000000"/>
        <rFont val="Calibri"/>
        <family val="2"/>
      </rPr>
      <t>Timely Submission of quarterly VHSNC report  (before 5th of next month)  Y=1 /N=0</t>
    </r>
    <r>
      <rPr>
        <sz val="9"/>
        <color rgb="FF000000"/>
        <rFont val="Calibri"/>
        <family val="2"/>
      </rPr>
      <t>) tih ah Y=1 ni tawh lovin 3 ziah tur, Pahnih chauh in a hun takah an rawn submit chuan 2 dah tur.</t>
    </r>
  </si>
  <si>
    <t xml:space="preserve">ACHIEVEMENT SUMMARY OF CENTRES UNDER </t>
  </si>
  <si>
    <t>( Name of UPHC,PHC,CHC,SDH)</t>
  </si>
  <si>
    <t>It is not lack of Health Programmes but Implementation that plagues Primary Health Care system in India</t>
  </si>
  <si>
    <t>Implementation without monitoring, feedback and corrective actions is a wastage of resources</t>
  </si>
  <si>
    <t>Those who would benefit most from service are least likely to obtain it</t>
  </si>
  <si>
    <t>The test of any civilization is the measure of consideration and care which it gives to its weaker members</t>
  </si>
  <si>
    <t>The secret of national health lies in the homes of the people</t>
  </si>
  <si>
    <t>Review meeting Format hi Clinic/SC/ HWC te achievement Main centre/PHC/CHC levela Review meeting neih puina tura duan a niin MC/PHC/CHC/SDH bial achievement dinhmun in en let nan hman theih a ni bawk. Mahni bial a kan hnathawh that dan in en na,chakna leh hniamna lai deuhte in enletna tur a duan a niin HMIS report nen a ngaih fin tur a ni lo.</t>
  </si>
  <si>
    <t>Review Meeting Format chungchang a hriat fiah lo nei tan, bialtu Main centre, MO, District Programme Manager, District Data Manager  hnenah zawh fiah tur a ni.</t>
  </si>
  <si>
    <t xml:space="preserve"> Maximum mark for Block UPHC/PHC/CHC/SDH</t>
  </si>
  <si>
    <t>Quarter emaw duh hun hun a  ah Review meeting neih nana hman theih a ni. Kum tawpa full achievement lang choh tur ah chuan Achievement percent in chhut sa a nih avangin 1st quarter ah 25% kha target a ni tur a ni, Chutiangin 2nd quarter ah 50%, 3rd quarter ah 75% leh 4th/Annual ah 100% kha target a ni tur a ni. Hetih lai hian kan achievement neih mek ang ang Target a nih nghalna (e.g Hepatitis B birth dose a target chu All live birth) ah chuan review meeting a achivement ang ang kha full 100% tur in a rawn in chhut sa a ni</t>
  </si>
  <si>
    <t>SC Total &amp; MC Achievement</t>
  </si>
  <si>
    <t>SC Score Summary  Legal (Manual)</t>
  </si>
  <si>
    <t>Sub Centre Score Summary a Name of Indicator piah a mark tih inziahna dawt chiah (H15)cell ah = chhut a,  SC sheet hmasa ber hawn a Name of Sub Centre / Clinics tih zawh a 6G kha va click a enter hmeh tur. Tiang chuan a dawt zel a centre zawng zawng tih tur</t>
  </si>
  <si>
    <t>Missing child- Expected live birth from ANC Registered - Total reported live birth</t>
  </si>
  <si>
    <t>Missing child : Expected live birth from ANC Registered - Total reported live birth</t>
  </si>
  <si>
    <t>Percentage of SAFE Home deliveries Conducted by Medicalperson (Dr/SN/HWO/HW etc)</t>
  </si>
  <si>
    <t>PHC/CHC/SDH sheet leh Sub Centre  hrang hrang te sheet hnuai ah  selected indicator data a awm a chu mi zawn ah chuan a chievement kha lak thlak a ni. Heng ah te hian  #Div/O! tih in ziak a awm chuan record dik lo a awm tihna emaw. Achievement nil emaw. target tur a h zero a awm tihna a ni a. Chung te chu a chung a format ah siam that or tih dik a ngaih chuan reporting centre tih dik tir tur.</t>
  </si>
  <si>
    <t>IX- Health And Wellness Centre ( for HWC-PHC)  tih hnuai ah hian CHC leh SDH te hi HWC-PHC an nih ve loh avangin a (1) hi fillup ve theih dawn lova. A bak zawng hi hmalak dan theih ang anga fillup ve mai tur a ni e.( Ranking Mark ah telh/chhut tel a ni ve lo)</t>
  </si>
  <si>
    <t>Form fillup hi a ti tu tur ziah a ni. District a fillup tura tih hi lo Centre ten lo fillup ve loh tur a ni</t>
  </si>
  <si>
    <t>GENERAL   INSTRUCTION</t>
  </si>
  <si>
    <t xml:space="preserve">Sub Centre Score Summary Sheet ah ACHIEVEMENT SUMMARY OF CENTRES UNDER tih hnuai ah centre kan neih zat a zirin MC total (Yellow)  tih hma lam ah hian a tul dan a zirin column hawn/siam belh  tur.  A awmsa ah hian 12 centre leh Main centre Total tur a duan sa a ni. Hei aia tlem a nih chuan delete then mai tur a ni. Centre awm zat tan a tlem deuh chuan siam belh mai tur a ni </t>
  </si>
  <si>
    <t>Sub Centre Score Summary a centre hmasa ber  a No. of  Village / Localities covered tih piah a  mark ziahna column hmasa ber ah H16 cell ah  = chhut zawh ah kha mi  Sub centre hming mil sheet  hawn  a, a hnuai lam a a L179  cell click zawh ah enter hmeh tur. Chutiang chuan centre zawng zawng data kha link tur. Chumi zawh ah centre zawng zawng data No. of  Village / Localities covered tih zawn a mi kha select vek a,a hnuai lam kil a small black cross ah dah in  chhuk thla zawnga  a tawp thleng a pull tur.</t>
  </si>
  <si>
    <t>Percentage of SAFE Home deliveries Conducted by Medical Person (DR/SN/HWO/HW etc)</t>
  </si>
  <si>
    <t>Centre thenkhat an population cover a tlem lutuk avanga ANC leh thil danga Target emaw achievement Zero a nih a #Div/O! tih a in ziah chuan  (e.g kum khat chhunga ANC or Naupiang or Full Immunization tur nei miah lo) 50% achieved ang a dah mai nise.Hetiang hi SC/HWC/Clinic in dicator 3 na atang a 13 thleng awm palh thei a ni.   Home delivery a awm loh avanga Percentage of SAFE Home deliveries Conducted by Medical person (DR/SN/HWO/HW etc.) ah #Div/O! tih a in ziah chuan, an bial chhungah Home delivery a awm miah lo tihna a niin  100% ti a thlak tur</t>
  </si>
  <si>
    <r>
      <t xml:space="preserve">Review meeting Format exel file hi rename phawt tur. District hming ziah zawh ah Centre hming ziah tur e.g  Lungsen tan chuan </t>
    </r>
    <r>
      <rPr>
        <b/>
        <sz val="8"/>
        <color rgb="FF000000"/>
        <rFont val="Calibri"/>
        <family val="2"/>
      </rPr>
      <t>Lunglei Lungsen Block Master Review Meeting Format</t>
    </r>
    <r>
      <rPr>
        <sz val="8"/>
        <color rgb="FF000000"/>
        <rFont val="Calibri"/>
        <family val="2"/>
      </rPr>
      <t xml:space="preserve"> (date) tih phawt tur. </t>
    </r>
  </si>
  <si>
    <r>
      <t xml:space="preserve">SC Total Achievement hawn tur. Hetah hian 11G ah = chhut a centre hmasa ber a 19G va click tur + centre dawt chiah a 19G + A dawt chutiang zelin centre zawng zawnga 19G kha lak luh zawh ah </t>
    </r>
    <r>
      <rPr>
        <b/>
        <sz val="8"/>
        <color rgb="FF000000"/>
        <rFont val="Calibri"/>
        <family val="2"/>
      </rPr>
      <t>enter</t>
    </r>
    <r>
      <rPr>
        <sz val="8"/>
        <color rgb="FF000000"/>
        <rFont val="Calibri"/>
        <family val="2"/>
      </rPr>
      <t xml:space="preserve"> hmeh tur.  Hemi zawh ah hian SC Total Achievement 11G cell click a a hnuai lam kil a small black cross atang 26G thleng pawh thlak tur. </t>
    </r>
  </si>
  <si>
    <r>
      <t xml:space="preserve">H column a filter ah kal a green color  select tur. </t>
    </r>
    <r>
      <rPr>
        <b/>
        <sz val="8"/>
        <color rgb="FF000000"/>
        <rFont val="Calibri"/>
        <family val="2"/>
      </rPr>
      <t>32H cell select</t>
    </r>
    <r>
      <rPr>
        <sz val="8"/>
        <color rgb="FF000000"/>
        <rFont val="Calibri"/>
        <family val="2"/>
      </rPr>
      <t xml:space="preserve"> a,  = chhut hnu ah centre hmasa sheet hawn a H40 select tur + centre dawt leh  sheet a H40 + a dawt leh H40 chutiang zelin centre zawng zawng kha belh khawm zawh ah enter hmeh tur. SC Total Achievement  a 32H kha a hnuai lam kil a small black cross ah catch a Target tih (U Column)   zawn thleng pawh phei a, Kha mi row zawng kha select a march thla zawn hnuai a  a hnuai lam kil a small black cross  ah 166U thleng pawh thlak tur </t>
    </r>
  </si>
  <si>
    <r>
      <t xml:space="preserve">H column a filter ah kal a green color  select kha click leh a </t>
    </r>
    <r>
      <rPr>
        <b/>
        <sz val="8"/>
        <color rgb="FF000000"/>
        <rFont val="Calibri"/>
        <family val="2"/>
      </rPr>
      <t xml:space="preserve">Select all </t>
    </r>
    <r>
      <rPr>
        <sz val="8"/>
        <color rgb="FF000000"/>
        <rFont val="Calibri"/>
        <family val="2"/>
      </rPr>
      <t>click tur</t>
    </r>
  </si>
  <si>
    <r>
      <t xml:space="preserve">PHC,CHC,SDH-MC Score  </t>
    </r>
    <r>
      <rPr>
        <b/>
        <sz val="8"/>
        <color rgb="FF000000"/>
        <rFont val="Calibri"/>
        <family val="2"/>
      </rPr>
      <t xml:space="preserve">Achievement Suammary </t>
    </r>
    <r>
      <rPr>
        <sz val="8"/>
        <color rgb="FF000000"/>
        <rFont val="Calibri"/>
        <family val="2"/>
      </rPr>
      <t xml:space="preserve"> tih hnuai ah hian Page setup lang chin hma lam column A tanga a E ah hian  Mark tih zawn ah hian fiull mark hmuh theih zat a in ziak a, A dawt ah Priliminary Score hi  mark weigtage aiin a tam tur a ni lo.  Mark tih zawn aiin a tam chuan a piah chiah ah hian negatives number (-)  a awm dawn a ni.  Chung ho chu manual in Priliminary score ah Maximum mark pek chawp tur a ni. </t>
    </r>
  </si>
  <si>
    <t>Total OPD - Percentage increases against last financial year</t>
  </si>
  <si>
    <t>Total IPD  - Percentage increases against last financial year</t>
  </si>
  <si>
    <t>Total OPD  - Percentage increases against last financial year</t>
  </si>
  <si>
    <t>Total IPD  - Percentage increases against last financial year (atleast 2 % increase from last Year IPD)</t>
  </si>
  <si>
    <t>Total OPD  - Percentage increases against last financial year (atleast 5% increase from last Year OPD)</t>
  </si>
  <si>
    <t>Missing child- Expected live birth from ANC Registered - Total reported live birth hi ANC register atanga 10 paih hnu ah expected live birth chhut chhuah atanga Total live birth zat rawn report inthauhna a ni. Child missing a period lakna a in ang loh avang in a taka awm lo pawh num ber a in pe thei tih hriat a an bo tak tak anga ngaih bur loh tur a ni. Chutih lai chuan hemi percent hi 5% aia a san chuan Live Birth report kim loh an awm a ni thei</t>
  </si>
  <si>
    <t xml:space="preserve">                                                 PHC / CHC /SDH  SCORES DETAILS</t>
  </si>
  <si>
    <t>HMIS Report Completeness- Unfilled data  (Yes=1, No=0)</t>
  </si>
  <si>
    <t>DAC</t>
  </si>
  <si>
    <t>I- ASHA Mobiliser Reports (To be fill up by District ASHA Co-ordinator)</t>
  </si>
  <si>
    <t>II- ASHA Incentives  Reports (To be fill up by District ASHA Co-ordinator)</t>
  </si>
  <si>
    <r>
      <t>No. of timely  Submission of Monthly ASHA Functionality Report  report to District</t>
    </r>
    <r>
      <rPr>
        <sz val="6"/>
        <rFont val="Calibri"/>
        <family val="2"/>
      </rPr>
      <t>(before 10th of next month)  Y=1 /N=0</t>
    </r>
  </si>
  <si>
    <r>
      <t xml:space="preserve">No. of timely Submission of compile Social Marketing of Contraceptive report to District </t>
    </r>
    <r>
      <rPr>
        <sz val="6"/>
        <rFont val="Calibri"/>
        <family val="2"/>
      </rPr>
      <t>(before 10th of next month)  Y=1 /N=0</t>
    </r>
  </si>
  <si>
    <r>
      <t xml:space="preserve">No. of timely Submission of compile ASHA Incentive  for MFP Pool  to District </t>
    </r>
    <r>
      <rPr>
        <sz val="6"/>
        <rFont val="Calibri"/>
        <family val="2"/>
      </rPr>
      <t>(before 10th of next month)  Y=1 /N=0</t>
    </r>
  </si>
  <si>
    <r>
      <t xml:space="preserve">Total No. of JSY ASHA Incentive submitted to District </t>
    </r>
    <r>
      <rPr>
        <sz val="6"/>
        <rFont val="Calibri"/>
        <family val="2"/>
      </rPr>
      <t xml:space="preserve">(before 10th of next month) </t>
    </r>
  </si>
  <si>
    <r>
      <t xml:space="preserve">Total No. of Fully Immunized  Incentive submitted to District </t>
    </r>
    <r>
      <rPr>
        <sz val="6"/>
        <rFont val="Calibri"/>
        <family val="2"/>
      </rPr>
      <t xml:space="preserve">(before 10th of next month) </t>
    </r>
  </si>
  <si>
    <r>
      <t xml:space="preserve">Total No. of NVBDCP (Malaria) Programme  Incentive submitted to District </t>
    </r>
    <r>
      <rPr>
        <sz val="6"/>
        <rFont val="Calibri"/>
        <family val="2"/>
      </rPr>
      <t xml:space="preserve">(before 10th of next month) </t>
    </r>
  </si>
  <si>
    <r>
      <t xml:space="preserve">Total No. of HBNC  Incentive submitted to District </t>
    </r>
    <r>
      <rPr>
        <sz val="6"/>
        <rFont val="Calibri"/>
        <family val="2"/>
      </rPr>
      <t xml:space="preserve">(before 10th of next month) </t>
    </r>
  </si>
  <si>
    <t>ASHA Mob</t>
  </si>
  <si>
    <t>MFP</t>
  </si>
  <si>
    <r>
      <t>No. of timely  Submission of Monthly VHND / UHND  compiled Report   to District</t>
    </r>
    <r>
      <rPr>
        <sz val="6"/>
        <rFont val="Calibri"/>
        <family val="2"/>
      </rPr>
      <t>(before 10th of next month)  Y=1 /N=0</t>
    </r>
  </si>
  <si>
    <t>Percentage of timely  Submission of Monthly ASHA Functionality Report  report to District(before 10th of next month)  Y=1 /N=0</t>
  </si>
  <si>
    <t>Percentage of timely  Submission of Monthly Performance  Report  reportof ASHA Mobiliser to District(before 10th of next month)  Y=1 /N=1</t>
  </si>
  <si>
    <t>Percentage of timely  Submission of Monthly VHSNC  compiled Report   to District(before 10th of next month)  Y=1 /N=1</t>
  </si>
  <si>
    <t>Percentage of timely  Submission of Monthly VHND / UHND  compiled Report   to District(before 10th of next month)  Y=1 /N=0</t>
  </si>
  <si>
    <t>Percentage of timely Submission of compile Social Marketing of Contraceptive report to District (before 10th of next month)  Y=1 /N=0</t>
  </si>
  <si>
    <t>Percentage of timely Submission of compile  HBNC report to District (before 10th of next month)  Y=1 /N=1</t>
  </si>
  <si>
    <t>Percentage of timely  Submission of Monthly Performance  Report  reportof ASHA for Assured Incentive to District(before 10th of next month)  Y=1 /N=2</t>
  </si>
  <si>
    <t>Percentage of timely Submission of compile ASHA Incentive  for MFP Pool  to District (before 10th of next month)  Y=1 /N=0</t>
  </si>
  <si>
    <t>Percentage of timely Submission of compile ASHA Incentive  for RCH Pool  (Other than JSY,HBNC and Fully Immunized) to District (before 10th of next month)  Y=1 /N=1</t>
  </si>
  <si>
    <t xml:space="preserve"> Percentage of HBNC  Incentive submitted to District (before 10th of next month) </t>
  </si>
  <si>
    <t xml:space="preserve"> Percentage of JSY ASHA Incentive submitted to District (before 10th of next month) </t>
  </si>
  <si>
    <t xml:space="preserve"> Percentage of Fully Immunized  Incentive submitted to District (before 10th of next month) </t>
  </si>
  <si>
    <t xml:space="preserve"> Percentage of NVBDCP (Malaria) Programme  Incentive submitted to District (before 10th of next month) </t>
  </si>
  <si>
    <t xml:space="preserve">                                                         ASHA MOBILISER ACHIEVEMENT  REVIEW MEETING   AT DISTRICT  LEVEL</t>
  </si>
  <si>
    <t xml:space="preserve">                                                  MAIN CENTRE   INCHARGE  ACHIEVEMENT AT REVIEW MEETING   AT DISTRICT  LEVEL</t>
  </si>
  <si>
    <t>Percentage of timely  Submission of Monthly ASHA Functionality Report  report to District</t>
  </si>
  <si>
    <t>Percentage of timely  Submission of Monthly VHND / UHND  compiled Report   to District</t>
  </si>
  <si>
    <t xml:space="preserve">Percentage of timely Submission of compile Social Marketing of Contraceptive report to District </t>
  </si>
  <si>
    <t xml:space="preserve">Percentage of timely Submission of compile ASHA Incentive  for MFP Pool  to District </t>
  </si>
  <si>
    <t xml:space="preserve">Percentage of Timely Submission of compiled United Fund reports of SCs to PHC MO </t>
  </si>
  <si>
    <t>Percentage of timely Submission of compile  HBNC report to District</t>
  </si>
  <si>
    <t>Percentage of timely Submission of compile ASHA Incentive  for RCH Pool  (Other than JSY,HBNC and Fully Immunized) to District</t>
  </si>
  <si>
    <t>Percentage of Timely Submission of RKSFund  Report  of Hospital (PHC/CHC/SDH/DH)</t>
  </si>
  <si>
    <t>Percentage Availability of all essential Drug list at PHC/CHC</t>
  </si>
  <si>
    <t>Percentage Availability of all essential Diagnostic  list at PHC/CHC</t>
  </si>
  <si>
    <t xml:space="preserve">Percentage of Quarterly review meeting conducted at PHC/CHC/SDH  (1st Qtr - July, 2nd Qtr- Oct, 3rd Qtr- Jan, 4th and Annual - April) (before 20th of next month)  </t>
  </si>
  <si>
    <t xml:space="preserve">Percentage of Timely Submission of Review Meeting report  (PHC/CHC/SDH/DH) (within one month of the quarter)  </t>
  </si>
  <si>
    <t>Free Diag</t>
  </si>
  <si>
    <t>Name of PHC</t>
  </si>
  <si>
    <t xml:space="preserve">Slide+RDK  by ASHA  </t>
  </si>
  <si>
    <t>Slide+RDK  by ASHAs</t>
  </si>
  <si>
    <t>Incidence, Not Achievement</t>
  </si>
  <si>
    <t xml:space="preserve">True achiemt % will be at year end. May be adjust for review meeting accordingly </t>
  </si>
  <si>
    <t>Not achievement. % only</t>
  </si>
  <si>
    <t xml:space="preserve">        MARK OBTAIN  OF  SUB CENTRE/ CLINIC /HWC</t>
  </si>
  <si>
    <t>I N D E X</t>
  </si>
  <si>
    <t>Click Here &gt;&gt;&gt;&gt;</t>
  </si>
  <si>
    <t>UPHC,PHC,CHC,SDH</t>
  </si>
  <si>
    <r>
      <rPr>
        <b/>
        <sz val="11"/>
        <color rgb="FF5181BD"/>
        <rFont val="Calibri"/>
        <family val="2"/>
      </rPr>
      <t>...</t>
    </r>
    <r>
      <rPr>
        <b/>
        <sz val="11"/>
        <rFont val="Calibri"/>
        <family val="2"/>
      </rPr>
      <t>SC Total &amp; MC Achievement</t>
    </r>
    <r>
      <rPr>
        <b/>
        <sz val="11"/>
        <color rgb="FF5181BD"/>
        <rFont val="Calibri"/>
        <family val="2"/>
      </rPr>
      <t>…</t>
    </r>
  </si>
  <si>
    <r>
      <rPr>
        <b/>
        <sz val="11"/>
        <color rgb="FF5181BD"/>
        <rFont val="Calibri"/>
        <family val="2"/>
      </rPr>
      <t>………..</t>
    </r>
    <r>
      <rPr>
        <b/>
        <sz val="11"/>
        <rFont val="Calibri"/>
        <family val="2"/>
      </rPr>
      <t>Instruction</t>
    </r>
    <r>
      <rPr>
        <b/>
        <sz val="11"/>
        <color rgb="FF5181BD"/>
        <rFont val="Calibri"/>
        <family val="2"/>
      </rPr>
      <t>……..</t>
    </r>
  </si>
  <si>
    <r>
      <rPr>
        <b/>
        <sz val="11"/>
        <color rgb="FF5181BD"/>
        <rFont val="Calibri"/>
        <family val="2"/>
      </rPr>
      <t>..……..</t>
    </r>
    <r>
      <rPr>
        <b/>
        <sz val="11"/>
        <rFont val="Calibri"/>
        <family val="2"/>
      </rPr>
      <t>Indicators</t>
    </r>
    <r>
      <rPr>
        <b/>
        <sz val="11"/>
        <color rgb="FF5181BD"/>
        <rFont val="Calibri"/>
        <family val="2"/>
      </rPr>
      <t>……….</t>
    </r>
  </si>
  <si>
    <r>
      <rPr>
        <b/>
        <sz val="11"/>
        <color rgb="FF5181BD"/>
        <rFont val="Calibri"/>
        <family val="2"/>
      </rPr>
      <t>…..</t>
    </r>
    <r>
      <rPr>
        <b/>
        <sz val="11"/>
        <rFont val="Calibri"/>
        <family val="2"/>
      </rPr>
      <t>Instruction for Evaluators</t>
    </r>
    <r>
      <rPr>
        <b/>
        <sz val="11"/>
        <color rgb="FF5181BD"/>
        <rFont val="Calibri"/>
        <family val="2"/>
      </rPr>
      <t>…..</t>
    </r>
  </si>
  <si>
    <t>Click here &gt;&gt;&gt;&gt;</t>
  </si>
  <si>
    <r>
      <rPr>
        <sz val="11"/>
        <color rgb="FF568FD4"/>
        <rFont val="Calibri"/>
        <family val="2"/>
      </rPr>
      <t>..</t>
    </r>
    <r>
      <rPr>
        <sz val="11"/>
        <color rgb="FF000000"/>
        <rFont val="Calibri"/>
        <family val="2"/>
      </rPr>
      <t>Go to INDEX</t>
    </r>
    <r>
      <rPr>
        <sz val="11"/>
        <color rgb="FF568FD4"/>
        <rFont val="Calibri"/>
        <family val="2"/>
      </rPr>
      <t>..</t>
    </r>
  </si>
  <si>
    <t>Population Longroll Record Form</t>
  </si>
  <si>
    <r>
      <rPr>
        <b/>
        <sz val="11"/>
        <color rgb="FF568FD4"/>
        <rFont val="Calibri"/>
        <family val="2"/>
      </rPr>
      <t>….</t>
    </r>
    <r>
      <rPr>
        <b/>
        <sz val="11"/>
        <rFont val="Calibri"/>
        <family val="2"/>
      </rPr>
      <t>Asha Mobiliser</t>
    </r>
    <r>
      <rPr>
        <b/>
        <sz val="11"/>
        <color rgb="FF568FD4"/>
        <rFont val="Calibri"/>
        <family val="2"/>
      </rPr>
      <t>….</t>
    </r>
  </si>
  <si>
    <r>
      <rPr>
        <b/>
        <sz val="11"/>
        <color rgb="FF5181BD"/>
        <rFont val="Calibri"/>
        <family val="2"/>
      </rPr>
      <t>.…...</t>
    </r>
    <r>
      <rPr>
        <b/>
        <sz val="11"/>
        <rFont val="Calibri"/>
        <family val="2"/>
      </rPr>
      <t>Main Centre</t>
    </r>
    <r>
      <rPr>
        <b/>
        <sz val="11"/>
        <color rgb="FF5181BD"/>
        <rFont val="Calibri"/>
        <family val="2"/>
      </rPr>
      <t>…...</t>
    </r>
    <r>
      <rPr>
        <b/>
        <sz val="11"/>
        <color rgb="FF568FD4"/>
        <rFont val="Calibri"/>
        <family val="2"/>
      </rPr>
      <t>.</t>
    </r>
  </si>
  <si>
    <r>
      <t xml:space="preserve">No. of timely Submission of compile  Population Based NCD Screening report to District </t>
    </r>
    <r>
      <rPr>
        <sz val="6"/>
        <rFont val="Calibri"/>
        <family val="2"/>
      </rPr>
      <t>(before 10th of next month)  Y=1 /N=0</t>
    </r>
  </si>
  <si>
    <t xml:space="preserve">Monthly Service Delivery report (related to NCD screening, diagnosis and treatment as entered in portal (by the 15th of the following month) Yes=1, No=0) </t>
  </si>
  <si>
    <t>No. of timely  Submission of Monthly Animal Bite compile (of Clinic,SC,HWC) and PHC,CHC,SDH report to District (Rabies control Prog) (before 10th of next month)  Y=1 /N=0</t>
  </si>
  <si>
    <t>Quarterly review meeting conducted at PHC/CHC/SDH/MC  (1st Qtr - July, 2nd Qtr- Oct, 3rd Qtr- Jan, 4th and Annual - April) (before 10th of next month)  Y=1 /N=0</t>
  </si>
  <si>
    <r>
      <t xml:space="preserve">No. of timely Submission of compile  HBNC report to District </t>
    </r>
    <r>
      <rPr>
        <sz val="6"/>
        <rFont val="Calibri"/>
        <family val="2"/>
      </rPr>
      <t>(before 10th of next month)  Y=1 /N=0</t>
    </r>
  </si>
  <si>
    <r>
      <t>No. of timely  Submission of Monthly VHSNC  compiled Report   to District</t>
    </r>
    <r>
      <rPr>
        <sz val="6"/>
        <rFont val="Calibri"/>
        <family val="2"/>
      </rPr>
      <t>(before 10th of next month)  Y=1 /N=0</t>
    </r>
  </si>
  <si>
    <r>
      <t>No. of timely  Submission of Monthly Performance  Report  reportof ASHA Mobiliser to District</t>
    </r>
    <r>
      <rPr>
        <sz val="6"/>
        <rFont val="Calibri"/>
        <family val="2"/>
      </rPr>
      <t>(before 10th of next month)  Y=1 /N=0</t>
    </r>
  </si>
  <si>
    <r>
      <t>No. of timely  Submission of Monthly Performance  Report  reportof ASHA for Assured Incentive to District</t>
    </r>
    <r>
      <rPr>
        <sz val="6"/>
        <rFont val="Calibri"/>
        <family val="2"/>
      </rPr>
      <t>(before 10th of next month)  Y=1 /N=0</t>
    </r>
  </si>
  <si>
    <r>
      <t xml:space="preserve">No. of timely Submission of compile ASHA Incentive  for RCH Pool  (Other than JSY,HBNC and Fully Immunized) to District </t>
    </r>
    <r>
      <rPr>
        <sz val="6"/>
        <rFont val="Calibri"/>
        <family val="2"/>
      </rPr>
      <t>(before 10th of next month)  Y=1 /N=0</t>
    </r>
  </si>
  <si>
    <t xml:space="preserve">Wellness- Activity Calendar (Total 27 number in a year) Any activities organised during the month (Yes=1, No=0) </t>
  </si>
  <si>
    <r>
      <t xml:space="preserve">Timely Submission of RKSFund  Report  of Hospital (PHC/CHC/SDH/DH) </t>
    </r>
    <r>
      <rPr>
        <sz val="6"/>
        <color rgb="FF000000"/>
        <rFont val="Calibri"/>
        <family val="2"/>
      </rPr>
      <t>(before 10th of next month)  Y=1 /N=0</t>
    </r>
  </si>
  <si>
    <r>
      <t xml:space="preserve">Of Home deliveries Conducted by Medical person  (HW,Nurse,HWO etc)- </t>
    </r>
    <r>
      <rPr>
        <b/>
        <sz val="7"/>
        <rFont val="Arial Narrow"/>
        <family val="2"/>
      </rPr>
      <t>Safe Delivery</t>
    </r>
  </si>
  <si>
    <t>Logistic consumption and Malarial case report are similar  Yes=1, No=0 (Main Centre report tur)</t>
  </si>
  <si>
    <t>Submission of Monthly Animal Bite report (Rabies control Prog) (before 5th of next month)  Y=1 /N=0</t>
  </si>
  <si>
    <r>
      <rPr>
        <b/>
        <sz val="11"/>
        <color rgb="FF5181BD"/>
        <rFont val="Calibri"/>
        <family val="2"/>
      </rPr>
      <t>..</t>
    </r>
    <r>
      <rPr>
        <b/>
        <sz val="11"/>
        <rFont val="Calibri"/>
        <family val="2"/>
      </rPr>
      <t>SC Score Summary</t>
    </r>
    <r>
      <rPr>
        <b/>
        <sz val="11"/>
        <color rgb="FF5181BD"/>
        <rFont val="Calibri"/>
        <family val="2"/>
      </rPr>
      <t>..</t>
    </r>
  </si>
  <si>
    <r>
      <rPr>
        <b/>
        <sz val="11"/>
        <color rgb="FF5181BD"/>
        <rFont val="Calibri"/>
        <family val="2"/>
      </rPr>
      <t>.</t>
    </r>
    <r>
      <rPr>
        <b/>
        <sz val="11"/>
        <rFont val="Calibri"/>
        <family val="2"/>
      </rPr>
      <t>Go to INDEX</t>
    </r>
    <r>
      <rPr>
        <b/>
        <sz val="11"/>
        <color rgb="FF5181BD"/>
        <rFont val="Calibri"/>
        <family val="2"/>
      </rPr>
      <t>.</t>
    </r>
  </si>
  <si>
    <r>
      <rPr>
        <b/>
        <sz val="11"/>
        <color rgb="FF5181BD"/>
        <rFont val="Calibri"/>
        <family val="2"/>
      </rPr>
      <t>…...</t>
    </r>
    <r>
      <rPr>
        <b/>
        <sz val="11"/>
        <rFont val="Calibri"/>
        <family val="2"/>
      </rPr>
      <t>PHC, CHC, SDH - MC Score</t>
    </r>
    <r>
      <rPr>
        <b/>
        <sz val="11"/>
        <color rgb="FF5181BD"/>
        <rFont val="Calibri"/>
        <family val="2"/>
      </rPr>
      <t>……</t>
    </r>
  </si>
  <si>
    <t>Go to
INDEX</t>
  </si>
  <si>
    <r>
      <rPr>
        <b/>
        <sz val="11"/>
        <color rgb="FF568FD4"/>
        <rFont val="Calibri"/>
        <family val="2"/>
      </rPr>
      <t>..</t>
    </r>
    <r>
      <rPr>
        <b/>
        <sz val="11"/>
        <color rgb="FF000000"/>
        <rFont val="Calibri"/>
        <family val="2"/>
      </rPr>
      <t>Go to INDEX</t>
    </r>
    <r>
      <rPr>
        <b/>
        <sz val="11"/>
        <color rgb="FF568FD4"/>
        <rFont val="Calibri"/>
        <family val="2"/>
      </rPr>
      <t>..</t>
    </r>
  </si>
  <si>
    <r>
      <rPr>
        <b/>
        <sz val="11"/>
        <color rgb="FF5181BD"/>
        <rFont val="Calibri"/>
        <family val="2"/>
      </rPr>
      <t>...</t>
    </r>
    <r>
      <rPr>
        <b/>
        <sz val="11"/>
        <rFont val="Calibri"/>
        <family val="2"/>
      </rPr>
      <t>INDEX</t>
    </r>
    <r>
      <rPr>
        <b/>
        <sz val="11"/>
        <color rgb="FF5181BD"/>
        <rFont val="Calibri"/>
        <family val="2"/>
      </rPr>
      <t>...</t>
    </r>
  </si>
  <si>
    <t>No. of  Wellness / Physical Exercises session conducted (Zumba /Yoga/ Others)(expected 10 session in a month)</t>
  </si>
  <si>
    <r>
      <t>No. of  Wellness / Physical Exercises session conducted (Zumba /Yoga/ Others)</t>
    </r>
    <r>
      <rPr>
        <sz val="6"/>
        <rFont val="Arial Narrow"/>
        <family val="2"/>
      </rPr>
      <t>(expected 10 session in a month)</t>
    </r>
  </si>
  <si>
    <t>Siaha</t>
  </si>
  <si>
    <t>Maubawk SC</t>
  </si>
  <si>
    <t>New Latawh SC</t>
  </si>
  <si>
    <t>Old Siaha SC</t>
  </si>
  <si>
    <t>College Vaih CL</t>
  </si>
  <si>
    <t>Meisatla CL</t>
  </si>
  <si>
    <t>New Coloney CL</t>
  </si>
  <si>
    <t>Phalrang SC</t>
  </si>
  <si>
    <t>Rawmibawk SC</t>
  </si>
  <si>
    <t>Siahatla SC</t>
  </si>
  <si>
    <t>New Siaha CL</t>
  </si>
  <si>
    <t>Theiva SC</t>
  </si>
  <si>
    <t>Tuipui Ferry SC</t>
  </si>
  <si>
    <t>Kawlchaw E CL</t>
  </si>
  <si>
    <t>Tuisumpu SC</t>
  </si>
  <si>
    <t>Zero CL</t>
  </si>
  <si>
    <t>Siaha MC</t>
  </si>
  <si>
    <r>
      <rPr>
        <b/>
        <sz val="11"/>
        <color rgb="FF568FD4"/>
        <rFont val="Calibri"/>
        <family val="2"/>
      </rPr>
      <t>……….</t>
    </r>
    <r>
      <rPr>
        <b/>
        <sz val="11"/>
        <rFont val="Calibri"/>
        <family val="2"/>
      </rPr>
      <t>Maubawk SC</t>
    </r>
    <r>
      <rPr>
        <b/>
        <sz val="11"/>
        <color rgb="FF568FD4"/>
        <rFont val="Calibri"/>
        <family val="2"/>
      </rPr>
      <t>……….</t>
    </r>
  </si>
  <si>
    <r>
      <rPr>
        <b/>
        <sz val="11"/>
        <color rgb="FF568FD4"/>
        <rFont val="Calibri"/>
        <family val="2"/>
      </rPr>
      <t>.………..</t>
    </r>
    <r>
      <rPr>
        <b/>
        <sz val="11"/>
        <rFont val="Calibri"/>
        <family val="2"/>
      </rPr>
      <t>Zero CL</t>
    </r>
    <r>
      <rPr>
        <b/>
        <sz val="11"/>
        <color rgb="FF568FD4"/>
        <rFont val="Calibri"/>
        <family val="2"/>
      </rPr>
      <t>.……….</t>
    </r>
  </si>
  <si>
    <r>
      <rPr>
        <b/>
        <sz val="11"/>
        <color rgb="FF568FD4"/>
        <rFont val="Calibri"/>
        <family val="2"/>
      </rPr>
      <t>.……….</t>
    </r>
    <r>
      <rPr>
        <b/>
        <sz val="11"/>
        <rFont val="Calibri"/>
        <family val="2"/>
      </rPr>
      <t>New Latawh SC</t>
    </r>
    <r>
      <rPr>
        <b/>
        <sz val="11"/>
        <color rgb="FF568FD4"/>
        <rFont val="Calibri"/>
        <family val="2"/>
      </rPr>
      <t>………..</t>
    </r>
  </si>
  <si>
    <r>
      <rPr>
        <b/>
        <sz val="11"/>
        <color rgb="FF568FD4"/>
        <rFont val="Calibri"/>
        <family val="2"/>
      </rPr>
      <t>.……….</t>
    </r>
    <r>
      <rPr>
        <b/>
        <sz val="11"/>
        <rFont val="Calibri"/>
        <family val="2"/>
      </rPr>
      <t>Old Siaha SC</t>
    </r>
    <r>
      <rPr>
        <b/>
        <sz val="11"/>
        <color rgb="FF568FD4"/>
        <rFont val="Calibri"/>
        <family val="2"/>
      </rPr>
      <t>………..</t>
    </r>
  </si>
  <si>
    <r>
      <rPr>
        <b/>
        <sz val="11"/>
        <color rgb="FF568FD4"/>
        <rFont val="Calibri"/>
        <family val="2"/>
      </rPr>
      <t>.……….</t>
    </r>
    <r>
      <rPr>
        <b/>
        <sz val="11"/>
        <rFont val="Calibri"/>
        <family val="2"/>
      </rPr>
      <t>College Vaih CL</t>
    </r>
    <r>
      <rPr>
        <b/>
        <sz val="11"/>
        <color rgb="FF568FD4"/>
        <rFont val="Calibri"/>
        <family val="2"/>
      </rPr>
      <t>………..</t>
    </r>
  </si>
  <si>
    <r>
      <rPr>
        <b/>
        <sz val="11"/>
        <color rgb="FF568FD4"/>
        <rFont val="Calibri"/>
        <family val="2"/>
      </rPr>
      <t>.……….</t>
    </r>
    <r>
      <rPr>
        <b/>
        <sz val="11"/>
        <rFont val="Calibri"/>
        <family val="2"/>
      </rPr>
      <t>New Coloney CL</t>
    </r>
    <r>
      <rPr>
        <b/>
        <sz val="11"/>
        <color rgb="FF568FD4"/>
        <rFont val="Calibri"/>
        <family val="2"/>
      </rPr>
      <t>………..</t>
    </r>
  </si>
  <si>
    <r>
      <rPr>
        <b/>
        <sz val="11"/>
        <color rgb="FF568FD4"/>
        <rFont val="Calibri"/>
        <family val="2"/>
      </rPr>
      <t>.……….</t>
    </r>
    <r>
      <rPr>
        <b/>
        <sz val="11"/>
        <rFont val="Calibri"/>
        <family val="2"/>
      </rPr>
      <t>Phalrang SC</t>
    </r>
    <r>
      <rPr>
        <b/>
        <sz val="11"/>
        <color rgb="FF568FD4"/>
        <rFont val="Calibri"/>
        <family val="2"/>
      </rPr>
      <t>………..</t>
    </r>
  </si>
  <si>
    <r>
      <rPr>
        <b/>
        <sz val="11"/>
        <color rgb="FF568FD4"/>
        <rFont val="Calibri"/>
        <family val="2"/>
      </rPr>
      <t>.……….</t>
    </r>
    <r>
      <rPr>
        <b/>
        <sz val="11"/>
        <rFont val="Calibri"/>
        <family val="2"/>
      </rPr>
      <t>Rawmibawk SC</t>
    </r>
    <r>
      <rPr>
        <b/>
        <sz val="11"/>
        <color rgb="FF568FD4"/>
        <rFont val="Calibri"/>
        <family val="2"/>
      </rPr>
      <t>………..</t>
    </r>
  </si>
  <si>
    <r>
      <rPr>
        <b/>
        <sz val="11"/>
        <color rgb="FF568FD4"/>
        <rFont val="Calibri"/>
        <family val="2"/>
      </rPr>
      <t>.……….</t>
    </r>
    <r>
      <rPr>
        <b/>
        <sz val="11"/>
        <rFont val="Calibri"/>
        <family val="2"/>
      </rPr>
      <t>Siahatla SC</t>
    </r>
    <r>
      <rPr>
        <b/>
        <sz val="11"/>
        <color rgb="FF568FD4"/>
        <rFont val="Calibri"/>
        <family val="2"/>
      </rPr>
      <t>………..</t>
    </r>
  </si>
  <si>
    <r>
      <rPr>
        <b/>
        <sz val="11"/>
        <color rgb="FF568FD4"/>
        <rFont val="Calibri"/>
        <family val="2"/>
      </rPr>
      <t>.……….</t>
    </r>
    <r>
      <rPr>
        <b/>
        <sz val="11"/>
        <rFont val="Calibri"/>
        <family val="2"/>
      </rPr>
      <t>New Siaha CL</t>
    </r>
    <r>
      <rPr>
        <b/>
        <sz val="11"/>
        <color rgb="FF568FD4"/>
        <rFont val="Calibri"/>
        <family val="2"/>
      </rPr>
      <t>………..</t>
    </r>
  </si>
  <si>
    <r>
      <rPr>
        <b/>
        <sz val="11"/>
        <color rgb="FF568FD4"/>
        <rFont val="Calibri"/>
        <family val="2"/>
      </rPr>
      <t>.……….</t>
    </r>
    <r>
      <rPr>
        <b/>
        <sz val="11"/>
        <rFont val="Calibri"/>
        <family val="2"/>
      </rPr>
      <t>Theiva SC</t>
    </r>
    <r>
      <rPr>
        <b/>
        <sz val="11"/>
        <color rgb="FF568FD4"/>
        <rFont val="Calibri"/>
        <family val="2"/>
      </rPr>
      <t>………..</t>
    </r>
  </si>
  <si>
    <r>
      <rPr>
        <b/>
        <sz val="11"/>
        <color rgb="FF568FD4"/>
        <rFont val="Calibri"/>
        <family val="2"/>
      </rPr>
      <t>.……….</t>
    </r>
    <r>
      <rPr>
        <b/>
        <sz val="11"/>
        <rFont val="Calibri"/>
        <family val="2"/>
      </rPr>
      <t>Tuipui Ferry SC</t>
    </r>
    <r>
      <rPr>
        <b/>
        <sz val="11"/>
        <color rgb="FF568FD4"/>
        <rFont val="Calibri"/>
        <family val="2"/>
      </rPr>
      <t>………..</t>
    </r>
  </si>
  <si>
    <r>
      <rPr>
        <b/>
        <sz val="11"/>
        <color rgb="FF568FD4"/>
        <rFont val="Calibri"/>
        <family val="2"/>
      </rPr>
      <t>.……….</t>
    </r>
    <r>
      <rPr>
        <b/>
        <sz val="11"/>
        <rFont val="Calibri"/>
        <family val="2"/>
      </rPr>
      <t>Kawlchaw E CL</t>
    </r>
    <r>
      <rPr>
        <b/>
        <sz val="11"/>
        <color rgb="FF568FD4"/>
        <rFont val="Calibri"/>
        <family val="2"/>
      </rPr>
      <t>………..</t>
    </r>
  </si>
  <si>
    <r>
      <rPr>
        <b/>
        <sz val="11"/>
        <color rgb="FF568FD4"/>
        <rFont val="Calibri"/>
        <family val="2"/>
      </rPr>
      <t>.……….</t>
    </r>
    <r>
      <rPr>
        <b/>
        <sz val="11"/>
        <rFont val="Calibri"/>
        <family val="2"/>
      </rPr>
      <t>Tuisumpu SC</t>
    </r>
    <r>
      <rPr>
        <b/>
        <sz val="11"/>
        <color rgb="FF568FD4"/>
        <rFont val="Calibri"/>
        <family val="2"/>
      </rPr>
      <t>………..</t>
    </r>
  </si>
  <si>
    <r>
      <rPr>
        <b/>
        <sz val="11"/>
        <color rgb="FF568FD4"/>
        <rFont val="Calibri"/>
        <family val="2"/>
      </rPr>
      <t>.……….</t>
    </r>
    <r>
      <rPr>
        <b/>
        <sz val="11"/>
        <rFont val="Calibri"/>
        <family val="2"/>
      </rPr>
      <t>Meisatla CL</t>
    </r>
    <r>
      <rPr>
        <b/>
        <sz val="11"/>
        <color rgb="FF568FD4"/>
        <rFont val="Calibri"/>
        <family val="2"/>
      </rPr>
      <t>………..</t>
    </r>
  </si>
  <si>
    <t>K.Mawsia</t>
  </si>
  <si>
    <t>Fatima Khoki</t>
  </si>
  <si>
    <t>A.Mili</t>
  </si>
  <si>
    <t>Biakzami</t>
  </si>
  <si>
    <t>Hnaino</t>
  </si>
  <si>
    <t>HC.Nana</t>
  </si>
  <si>
    <t>Perisa</t>
  </si>
  <si>
    <t>A.Lawmzuali</t>
  </si>
  <si>
    <t>K.Malsawmi</t>
  </si>
  <si>
    <t>Tano Hlychho</t>
  </si>
  <si>
    <t>A.Makali</t>
  </si>
  <si>
    <t>Chinzahkimi</t>
  </si>
  <si>
    <t>KH.Lalrawngbawla</t>
  </si>
  <si>
    <t>9862971988</t>
  </si>
  <si>
    <t>Assemblythangi</t>
  </si>
  <si>
    <t>C.Jerusalemthangi</t>
  </si>
  <si>
    <t>F.Lalnunhlui</t>
  </si>
  <si>
    <t>B.Lalramthara</t>
  </si>
  <si>
    <t>V.Osna</t>
  </si>
  <si>
    <t>H.Mazawni</t>
  </si>
  <si>
    <t>Lalremruati</t>
  </si>
  <si>
    <t>Lalnunchhungi</t>
  </si>
  <si>
    <t>Khaibei Zawtha</t>
  </si>
  <si>
    <t>Romawii Hlychho</t>
  </si>
  <si>
    <t>Judith Zothansiami</t>
  </si>
  <si>
    <t>Zango</t>
  </si>
  <si>
    <t>Evasali</t>
  </si>
  <si>
    <t>Jeddy Khithie</t>
  </si>
  <si>
    <t>Sady</t>
  </si>
  <si>
    <t>9362225436</t>
  </si>
  <si>
    <t>S.Lalrammuanpuii</t>
  </si>
  <si>
    <t>Nupaw Lailo</t>
  </si>
  <si>
    <t>Chutua</t>
  </si>
  <si>
    <t>C.Lalzuii</t>
  </si>
  <si>
    <t>Laldingngheti</t>
  </si>
  <si>
    <t>8730919766</t>
  </si>
  <si>
    <t>9862817858</t>
  </si>
  <si>
    <t>TT.Milly</t>
  </si>
  <si>
    <t>S.Nahlao</t>
  </si>
  <si>
    <t>Pawdei</t>
  </si>
  <si>
    <t>89711272998</t>
  </si>
  <si>
    <t>8730017629</t>
  </si>
  <si>
    <t>6009464007</t>
  </si>
  <si>
    <t>Lalhriatpuii Hmar</t>
  </si>
  <si>
    <t>9402126475</t>
  </si>
  <si>
    <t>Elipari</t>
  </si>
  <si>
    <t>Nghakhleli</t>
  </si>
  <si>
    <t>K.Beireithai</t>
  </si>
  <si>
    <t>Lalengmawii</t>
  </si>
  <si>
    <t>Elesy Beinpha</t>
  </si>
  <si>
    <t>Calvin Vanlalsawmliana</t>
  </si>
  <si>
    <t>N.Lalengkimi</t>
  </si>
  <si>
    <t>Lalengzuali</t>
  </si>
  <si>
    <t>S.Beivangia</t>
  </si>
  <si>
    <t>B.Thangpuia</t>
  </si>
  <si>
    <t>MC.Siazi</t>
  </si>
  <si>
    <t>K.Vabeihlo</t>
  </si>
  <si>
    <t>Lianzuali</t>
  </si>
  <si>
    <t>8974553559</t>
  </si>
  <si>
    <t>9436362764</t>
  </si>
  <si>
    <t>8575816748</t>
  </si>
  <si>
    <t>8131824533</t>
  </si>
  <si>
    <t>8413803360</t>
  </si>
  <si>
    <t>841608182</t>
  </si>
  <si>
    <t>8729953420</t>
  </si>
  <si>
    <t>9612620676</t>
  </si>
  <si>
    <t>9612333770</t>
  </si>
  <si>
    <t>7629076913</t>
  </si>
  <si>
    <t>8974469689</t>
  </si>
  <si>
    <t>8413860637</t>
  </si>
  <si>
    <t>8974204885</t>
  </si>
  <si>
    <t>9612756377</t>
  </si>
  <si>
    <t>9862295467</t>
  </si>
  <si>
    <t>9436755123</t>
  </si>
  <si>
    <t>9612524966</t>
  </si>
  <si>
    <t>8974740949</t>
  </si>
  <si>
    <t>8730040278</t>
  </si>
  <si>
    <t>936220659</t>
  </si>
  <si>
    <t>7085757397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</si>
</sst>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4">
    <font>
      <sz val="11"/>
      <name val="Calibri"/>
    </font>
    <font>
      <sz val="11"/>
      <color rgb="FF000000"/>
      <name val="Calibri"/>
      <family val="2"/>
    </font>
    <font>
      <b/>
      <sz val="28"/>
      <color rgb="FF000000"/>
      <name val="Algerian"/>
      <family val="5"/>
    </font>
    <font>
      <b/>
      <sz val="11"/>
      <name val="Calibri"/>
      <family val="2"/>
    </font>
    <font>
      <b/>
      <sz val="11"/>
      <color rgb="FF000000"/>
      <name val="Calibri"/>
      <family val="2"/>
    </font>
    <font>
      <b/>
      <sz val="10"/>
      <name val="Calibri"/>
      <family val="2"/>
    </font>
    <font>
      <b/>
      <sz val="11"/>
      <name val="Calibri"/>
      <family val="2"/>
    </font>
    <font>
      <sz val="11"/>
      <name val="Calibri"/>
      <family val="2"/>
    </font>
    <font>
      <sz val="9"/>
      <color rgb="FF000000"/>
      <name val="Calibri"/>
      <family val="2"/>
    </font>
    <font>
      <b/>
      <sz val="7"/>
      <name val="Calibri"/>
      <family val="2"/>
    </font>
    <font>
      <b/>
      <u/>
      <sz val="12"/>
      <color rgb="FF000000"/>
      <name val="Calibri"/>
      <family val="2"/>
    </font>
    <font>
      <sz val="8"/>
      <color rgb="FF000000"/>
      <name val="Calibri"/>
      <family val="2"/>
    </font>
    <font>
      <b/>
      <sz val="9"/>
      <color rgb="FF000000"/>
      <name val="Calibri"/>
      <family val="2"/>
    </font>
    <font>
      <sz val="9"/>
      <color rgb="FF000000"/>
      <name val="Calibri"/>
      <family val="2"/>
    </font>
    <font>
      <i/>
      <sz val="9"/>
      <color rgb="FF000000"/>
      <name val="Calibri"/>
      <family val="2"/>
    </font>
    <font>
      <b/>
      <sz val="9"/>
      <name val="Arial Narrow"/>
      <family val="2"/>
    </font>
    <font>
      <sz val="6"/>
      <color rgb="FF000000"/>
      <name val="Calibri"/>
      <family val="2"/>
    </font>
    <font>
      <sz val="4"/>
      <color rgb="FF000000"/>
      <name val="Calibri"/>
      <family val="2"/>
    </font>
    <font>
      <sz val="7"/>
      <color rgb="FF000000"/>
      <name val="Calibri"/>
      <family val="2"/>
    </font>
    <font>
      <sz val="5"/>
      <color rgb="FF000000"/>
      <name val="Calibri"/>
      <family val="2"/>
    </font>
    <font>
      <b/>
      <sz val="10"/>
      <color rgb="FF000000"/>
      <name val="Calibri"/>
      <family val="2"/>
    </font>
    <font>
      <b/>
      <sz val="4"/>
      <color rgb="FF000000"/>
      <name val="Calibri"/>
      <family val="2"/>
    </font>
    <font>
      <b/>
      <sz val="8"/>
      <color rgb="FF000000"/>
      <name val="Calibri"/>
      <family val="2"/>
    </font>
    <font>
      <sz val="11"/>
      <color rgb="FF000000"/>
      <name val="Calibri"/>
      <family val="2"/>
    </font>
    <font>
      <b/>
      <sz val="11"/>
      <color rgb="FF0000FF"/>
      <name val="Calibri"/>
      <family val="2"/>
    </font>
    <font>
      <b/>
      <sz val="8"/>
      <color rgb="FF000000"/>
      <name val="Calibri"/>
      <family val="2"/>
    </font>
    <font>
      <sz val="6"/>
      <color rgb="FF000000"/>
      <name val="Calibri"/>
      <family val="2"/>
    </font>
    <font>
      <sz val="11"/>
      <color rgb="FFFFFFFF"/>
      <name val="Calibri"/>
      <family val="2"/>
    </font>
    <font>
      <sz val="8"/>
      <color rgb="FF000000"/>
      <name val="Calibri"/>
      <family val="2"/>
    </font>
    <font>
      <b/>
      <sz val="7"/>
      <color rgb="FF000000"/>
      <name val="Calibri"/>
      <family val="2"/>
    </font>
    <font>
      <sz val="8"/>
      <name val="Arial Narrow"/>
      <family val="2"/>
    </font>
    <font>
      <b/>
      <sz val="7"/>
      <name val="Arial Narrow"/>
      <family val="2"/>
    </font>
    <font>
      <sz val="8"/>
      <name val="Arial Narrow"/>
      <family val="2"/>
    </font>
    <font>
      <sz val="8"/>
      <name val="Calibri"/>
      <family val="2"/>
    </font>
    <font>
      <sz val="4"/>
      <name val="Arial Narrow"/>
      <family val="2"/>
    </font>
    <font>
      <sz val="6"/>
      <color rgb="FF000000"/>
      <name val="Calibri"/>
      <family val="2"/>
    </font>
    <font>
      <sz val="6"/>
      <color rgb="FF000000"/>
      <name val="Calibri"/>
      <family val="2"/>
    </font>
    <font>
      <sz val="5"/>
      <name val="Calibri"/>
      <family val="2"/>
    </font>
    <font>
      <sz val="7"/>
      <color rgb="FFFFFFCC"/>
      <name val="Calibri"/>
      <family val="2"/>
    </font>
    <font>
      <sz val="4"/>
      <name val="Arial Narrow"/>
      <family val="2"/>
    </font>
    <font>
      <sz val="7"/>
      <color rgb="FF000000"/>
      <name val="Calibri"/>
      <family val="2"/>
    </font>
    <font>
      <sz val="8"/>
      <name val="Calibri"/>
      <family val="2"/>
    </font>
    <font>
      <sz val="5"/>
      <name val="Arial Narrow"/>
      <family val="2"/>
    </font>
    <font>
      <sz val="7"/>
      <name val="Calibri"/>
      <family val="2"/>
    </font>
    <font>
      <sz val="5"/>
      <color rgb="FFFFFFCC"/>
      <name val="Calibri"/>
      <family val="2"/>
    </font>
    <font>
      <b/>
      <sz val="6"/>
      <color rgb="FF000000"/>
      <name val="Calibri"/>
      <family val="2"/>
    </font>
    <font>
      <sz val="7"/>
      <color rgb="FFFFFFFF"/>
      <name val="Calibri"/>
      <family val="2"/>
    </font>
    <font>
      <b/>
      <sz val="5"/>
      <color rgb="FF000000"/>
      <name val="Calibri"/>
      <family val="2"/>
    </font>
    <font>
      <sz val="5"/>
      <name val="Arial Narrow"/>
      <family val="2"/>
    </font>
    <font>
      <sz val="7"/>
      <name val="Arial Narrow"/>
      <family val="2"/>
    </font>
    <font>
      <sz val="6"/>
      <name val="Calibri"/>
      <family val="2"/>
    </font>
    <font>
      <sz val="3"/>
      <color rgb="FF000000"/>
      <name val="Calibri"/>
      <family val="2"/>
    </font>
    <font>
      <sz val="5"/>
      <color rgb="FF000000"/>
      <name val="Calibri"/>
      <family val="2"/>
    </font>
    <font>
      <sz val="11"/>
      <color rgb="FF0000FF"/>
      <name val="Calibri"/>
      <family val="2"/>
    </font>
    <font>
      <b/>
      <sz val="7"/>
      <color rgb="FF000000"/>
      <name val="Calibri"/>
      <family val="2"/>
    </font>
    <font>
      <b/>
      <sz val="8"/>
      <name val="Arial Narrow"/>
      <family val="2"/>
    </font>
    <font>
      <b/>
      <i/>
      <sz val="9"/>
      <name val="Arial Narrow"/>
      <family val="2"/>
    </font>
    <font>
      <sz val="7"/>
      <color rgb="FF5181BD"/>
      <name val="Calibri"/>
      <family val="2"/>
    </font>
    <font>
      <b/>
      <sz val="8"/>
      <name val="Arial Narrow"/>
      <family val="2"/>
    </font>
    <font>
      <sz val="7"/>
      <name val="Calibri"/>
      <family val="2"/>
    </font>
    <font>
      <b/>
      <sz val="7"/>
      <color rgb="FF000000"/>
      <name val="Calibri"/>
      <family val="2"/>
    </font>
    <font>
      <b/>
      <sz val="6"/>
      <color rgb="FF000000"/>
      <name val="Calibri"/>
      <family val="2"/>
    </font>
    <font>
      <b/>
      <sz val="8"/>
      <name val="Calibri"/>
      <family val="2"/>
    </font>
    <font>
      <sz val="6"/>
      <name val="Calibri"/>
      <family val="2"/>
    </font>
    <font>
      <sz val="10"/>
      <color rgb="FF000000"/>
      <name val="Calibri"/>
      <family val="2"/>
    </font>
    <font>
      <b/>
      <sz val="14"/>
      <color rgb="FF000000"/>
      <name val="Calibri"/>
      <family val="2"/>
    </font>
    <font>
      <b/>
      <sz val="12"/>
      <color rgb="FF000000"/>
      <name val="Calibri"/>
      <family val="2"/>
    </font>
    <font>
      <b/>
      <sz val="14"/>
      <color rgb="FF000000"/>
      <name val="Calibri"/>
      <family val="2"/>
    </font>
    <font>
      <sz val="10"/>
      <color rgb="FF000000"/>
      <name val="Calibri"/>
      <family val="2"/>
    </font>
    <font>
      <sz val="11"/>
      <color rgb="FF000000"/>
      <name val="Berlin Sans FB"/>
      <family val="2"/>
    </font>
    <font>
      <b/>
      <sz val="11"/>
      <color rgb="FF000000"/>
      <name val="Calibri"/>
      <family val="2"/>
    </font>
    <font>
      <sz val="5"/>
      <color rgb="FFFF0000"/>
      <name val="Calibri"/>
      <family val="2"/>
    </font>
    <font>
      <b/>
      <sz val="16"/>
      <color rgb="FF000000"/>
      <name val="Calibri"/>
      <family val="2"/>
    </font>
    <font>
      <b/>
      <sz val="10"/>
      <color rgb="FF000000"/>
      <name val="Calibri"/>
      <family val="2"/>
    </font>
    <font>
      <b/>
      <sz val="9"/>
      <color rgb="FF000000"/>
      <name val="Calibri"/>
      <family val="2"/>
    </font>
    <font>
      <b/>
      <sz val="5"/>
      <color rgb="FF000000"/>
      <name val="Calibri"/>
      <family val="2"/>
    </font>
    <font>
      <sz val="4"/>
      <name val="Calibri"/>
      <family val="2"/>
    </font>
    <font>
      <sz val="4"/>
      <color rgb="FF000000"/>
      <name val="Calibri"/>
      <family val="2"/>
    </font>
    <font>
      <b/>
      <sz val="12"/>
      <color rgb="FF000000"/>
      <name val="Calibri"/>
      <family val="2"/>
    </font>
    <font>
      <sz val="8"/>
      <color rgb="FFFF0000"/>
      <name val="Calibri"/>
      <family val="2"/>
    </font>
    <font>
      <b/>
      <sz val="8"/>
      <name val="Calibri"/>
      <family val="2"/>
    </font>
    <font>
      <b/>
      <u/>
      <sz val="12"/>
      <color rgb="FF000000"/>
      <name val="Calibri"/>
      <family val="2"/>
    </font>
    <font>
      <sz val="8"/>
      <color rgb="FF000000"/>
      <name val="Calibri"/>
      <family val="2"/>
    </font>
    <font>
      <b/>
      <sz val="8"/>
      <color rgb="FF000000"/>
      <name val="Calibri"/>
      <family val="2"/>
    </font>
    <font>
      <b/>
      <sz val="5"/>
      <name val="Calibri"/>
      <family val="2"/>
    </font>
    <font>
      <b/>
      <sz val="6"/>
      <name val="Calibri"/>
      <family val="2"/>
    </font>
    <font>
      <u/>
      <sz val="11"/>
      <color rgb="FF0000FF"/>
      <name val="Calibri"/>
      <family val="2"/>
    </font>
    <font>
      <sz val="6"/>
      <name val="Arial Narrow"/>
      <family val="2"/>
    </font>
    <font>
      <b/>
      <sz val="6"/>
      <name val="Arial Narrow"/>
      <family val="2"/>
    </font>
    <font>
      <sz val="3"/>
      <name val="Arial Narrow"/>
      <family val="2"/>
    </font>
    <font>
      <b/>
      <i/>
      <sz val="9"/>
      <color rgb="FF000000"/>
      <name val="Calibri"/>
      <family val="2"/>
    </font>
    <font>
      <b/>
      <sz val="11"/>
      <color rgb="FF5181BD"/>
      <name val="Calibri"/>
      <family val="2"/>
    </font>
    <font>
      <sz val="11"/>
      <color rgb="FF568FD4"/>
      <name val="Calibri"/>
      <family val="2"/>
    </font>
    <font>
      <b/>
      <sz val="11"/>
      <color rgb="FF568FD4"/>
      <name val="Calibri"/>
      <family val="2"/>
    </font>
  </fonts>
  <fills count="31">
    <fill>
      <patternFill patternType="none"/>
    </fill>
    <fill>
      <patternFill patternType="gray125"/>
    </fill>
    <fill>
      <patternFill patternType="solid">
        <fgColor rgb="FF5181BD"/>
        <bgColor indexed="64"/>
      </patternFill>
    </fill>
    <fill>
      <patternFill patternType="solid">
        <fgColor rgb="FF568FD4"/>
        <bgColor indexed="64"/>
      </patternFill>
    </fill>
    <fill>
      <patternFill patternType="solid">
        <fgColor rgb="FFF2DBDB"/>
        <bgColor rgb="FFF2DBDB"/>
      </patternFill>
    </fill>
    <fill>
      <patternFill patternType="solid">
        <fgColor rgb="FFDBE5F1"/>
        <bgColor rgb="FFDBE5F1"/>
      </patternFill>
    </fill>
    <fill>
      <patternFill patternType="solid">
        <fgColor rgb="FFCCFF99"/>
        <bgColor rgb="FFCCFF99"/>
      </patternFill>
    </fill>
    <fill>
      <patternFill patternType="solid">
        <fgColor rgb="FFCCFF99"/>
        <bgColor indexed="64"/>
      </patternFill>
    </fill>
    <fill>
      <patternFill patternType="solid">
        <fgColor rgb="FFFFFFCC"/>
        <bgColor rgb="FFFFFFCC"/>
      </patternFill>
    </fill>
    <fill>
      <patternFill patternType="solid">
        <fgColor rgb="FFFDE9D9"/>
        <bgColor indexed="64"/>
      </patternFill>
    </fill>
    <fill>
      <patternFill patternType="solid">
        <fgColor rgb="FFFFFFCC"/>
        <bgColor indexed="64"/>
      </patternFill>
    </fill>
    <fill>
      <patternFill patternType="solid">
        <fgColor rgb="FFD6E3BC"/>
        <bgColor rgb="FFD6E3BC"/>
      </patternFill>
    </fill>
    <fill>
      <patternFill patternType="solid">
        <fgColor rgb="FFE5B8B7"/>
        <bgColor rgb="FFE5B8B7"/>
      </patternFill>
    </fill>
    <fill>
      <patternFill patternType="solid">
        <fgColor rgb="FFE36C09"/>
        <bgColor rgb="FFE36C09"/>
      </patternFill>
    </fill>
    <fill>
      <patternFill patternType="solid">
        <fgColor rgb="FF92D050"/>
        <bgColor indexed="64"/>
      </patternFill>
    </fill>
    <fill>
      <patternFill patternType="solid">
        <fgColor rgb="FFC6D9F0"/>
        <bgColor rgb="FFC6D9F0"/>
      </patternFill>
    </fill>
    <fill>
      <patternFill patternType="solid">
        <fgColor rgb="FFFFFF00"/>
        <bgColor indexed="64"/>
      </patternFill>
    </fill>
    <fill>
      <patternFill patternType="solid">
        <fgColor rgb="FFDDD9C3"/>
        <bgColor rgb="FFDDD9C3"/>
      </patternFill>
    </fill>
    <fill>
      <patternFill patternType="solid">
        <fgColor rgb="FFE5DFEC"/>
        <bgColor rgb="FFE5DFEC"/>
      </patternFill>
    </fill>
    <fill>
      <patternFill patternType="solid">
        <fgColor rgb="FFCCC0D9"/>
        <bgColor rgb="FFCCC0D9"/>
      </patternFill>
    </fill>
    <fill>
      <patternFill patternType="solid">
        <fgColor rgb="FFFDE9D9"/>
        <bgColor rgb="FFFDE9D9"/>
      </patternFill>
    </fill>
    <fill>
      <patternFill patternType="solid">
        <fgColor rgb="FFFBD4B4"/>
        <bgColor rgb="FFFBD4B4"/>
      </patternFill>
    </fill>
    <fill>
      <patternFill patternType="solid">
        <fgColor rgb="FFFFFF00"/>
        <bgColor rgb="FFFFFF00"/>
      </patternFill>
    </fill>
    <fill>
      <patternFill patternType="solid">
        <fgColor rgb="FF8DB3E2"/>
        <bgColor rgb="FF8DB3E2"/>
      </patternFill>
    </fill>
    <fill>
      <patternFill patternType="solid">
        <fgColor rgb="FFD6E3BC"/>
        <bgColor indexed="64"/>
      </patternFill>
    </fill>
    <fill>
      <patternFill patternType="solid">
        <fgColor rgb="FFFBD4B4"/>
        <bgColor indexed="64"/>
      </patternFill>
    </fill>
    <fill>
      <patternFill patternType="solid">
        <fgColor rgb="FF92D050"/>
        <bgColor rgb="FF92D050"/>
      </patternFill>
    </fill>
    <fill>
      <patternFill patternType="solid">
        <fgColor rgb="FFD6E3BC"/>
        <bgColor rgb="FF92D050"/>
      </patternFill>
    </fill>
    <fill>
      <patternFill patternType="solid">
        <fgColor rgb="FFC6D9F0"/>
        <bgColor rgb="FF8DB3E2"/>
      </patternFill>
    </fill>
    <fill>
      <patternFill patternType="solid">
        <fgColor rgb="FFC2D69B"/>
        <bgColor rgb="FFC2D69B"/>
      </patternFill>
    </fill>
    <fill>
      <patternFill patternType="solid">
        <fgColor rgb="FFD8D8D8"/>
        <bgColor rgb="FFD8D8D8"/>
      </patternFill>
    </fill>
  </fills>
  <borders count="101">
    <border>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ck">
        <color rgb="FF96B3D7"/>
      </bottom>
      <diagonal/>
    </border>
    <border>
      <left style="thin">
        <color rgb="FFFFFFFF"/>
      </left>
      <right/>
      <top style="thin">
        <color rgb="FFFFFFFF"/>
      </top>
      <bottom style="thick">
        <color rgb="FF96B3D7"/>
      </bottom>
      <diagonal/>
    </border>
    <border>
      <left style="thin">
        <color rgb="FFFFFFFF"/>
      </left>
      <right/>
      <top style="thin">
        <color rgb="FFFFFFFF"/>
      </top>
      <bottom/>
      <diagonal/>
    </border>
    <border>
      <left/>
      <right/>
      <top style="thin">
        <color rgb="FFFFFFFF"/>
      </top>
      <bottom style="thin">
        <color rgb="FFFFFFFF"/>
      </bottom>
      <diagonal/>
    </border>
    <border>
      <left/>
      <right style="thick">
        <color rgb="FF96B3D7"/>
      </right>
      <top style="thin">
        <color rgb="FFFFFFFF"/>
      </top>
      <bottom style="thin">
        <color rgb="FFFFFFFF"/>
      </bottom>
      <diagonal/>
    </border>
    <border>
      <left style="thick">
        <color rgb="FF96B3D7"/>
      </left>
      <right/>
      <top style="thick">
        <color rgb="FF96B3D7"/>
      </top>
      <bottom style="thick">
        <color rgb="FF254061"/>
      </bottom>
      <diagonal/>
    </border>
    <border>
      <left/>
      <right style="thick">
        <color rgb="FF254061"/>
      </right>
      <top style="thick">
        <color rgb="FF96B3D7"/>
      </top>
      <bottom style="thick">
        <color rgb="FF254061"/>
      </bottom>
      <diagonal/>
    </border>
    <border>
      <left style="thick">
        <color rgb="FF254061"/>
      </left>
      <right style="thick">
        <color rgb="FF96B3D7"/>
      </right>
      <top style="thin">
        <color rgb="FFFFFFFF"/>
      </top>
      <bottom style="thin">
        <color rgb="FFFFFFFF"/>
      </bottom>
      <diagonal/>
    </border>
    <border>
      <left/>
      <right/>
      <top style="thick">
        <color rgb="FF96B3D7"/>
      </top>
      <bottom style="thick">
        <color rgb="FF254061"/>
      </bottom>
      <diagonal/>
    </border>
    <border>
      <left style="thick">
        <color rgb="FF254061"/>
      </left>
      <right style="thick">
        <color rgb="FF96B3D7"/>
      </right>
      <top/>
      <bottom style="thin">
        <color rgb="FFFFFFFF"/>
      </bottom>
      <diagonal/>
    </border>
    <border>
      <left/>
      <right style="hair">
        <color rgb="FFFFFFFF"/>
      </right>
      <top style="hair">
        <color rgb="FFFFFFFF"/>
      </top>
      <bottom style="hair">
        <color rgb="FFFFFFFF"/>
      </bottom>
      <diagonal/>
    </border>
    <border>
      <left style="thin">
        <color rgb="FFFFFFFF"/>
      </left>
      <right style="thin">
        <color rgb="FFFFFFFF"/>
      </right>
      <top/>
      <bottom style="thick">
        <color rgb="FF96B3D7"/>
      </bottom>
      <diagonal/>
    </border>
    <border>
      <left style="thin">
        <color rgb="FFFFFFFF"/>
      </left>
      <right style="thin">
        <color rgb="FFFFFFFF"/>
      </right>
      <top/>
      <bottom style="thin">
        <color rgb="FFFFFFFF"/>
      </bottom>
      <diagonal/>
    </border>
    <border>
      <left style="thin">
        <color rgb="FFFFFFFF"/>
      </left>
      <right/>
      <top/>
      <bottom/>
      <diagonal/>
    </border>
    <border>
      <left style="thin">
        <color rgb="FFFFFFFF"/>
      </left>
      <right/>
      <top/>
      <bottom style="thick">
        <color rgb="FF96B3D7"/>
      </bottom>
      <diagonal/>
    </border>
    <border>
      <left style="thin">
        <color rgb="FFFFFFFF"/>
      </left>
      <right style="thin">
        <color rgb="FFFFFFFF"/>
      </right>
      <top/>
      <bottom/>
      <diagonal/>
    </border>
    <border>
      <left style="thin">
        <color rgb="FFFFFFFF"/>
      </left>
      <right style="thin">
        <color rgb="FFFFFFFF"/>
      </right>
      <top style="hair">
        <color rgb="FFFFFFFF"/>
      </top>
      <bottom style="thick">
        <color rgb="FF96B3D7"/>
      </bottom>
      <diagonal/>
    </border>
    <border>
      <left/>
      <right/>
      <top style="thin">
        <color rgb="FFFFFFFF"/>
      </top>
      <bottom/>
      <diagonal/>
    </border>
    <border>
      <left/>
      <right style="thick">
        <color rgb="FF96B3D7"/>
      </right>
      <top style="thin">
        <color rgb="FFFFFFFF"/>
      </top>
      <bottom/>
      <diagonal/>
    </border>
    <border>
      <left style="thick">
        <color rgb="FF254061"/>
      </left>
      <right style="hair">
        <color rgb="FFFFFFFF"/>
      </right>
      <top style="thin">
        <color rgb="FFFFFFFF"/>
      </top>
      <bottom style="thin">
        <color rgb="FFFFFFFF"/>
      </bottom>
      <diagonal/>
    </border>
    <border>
      <left style="hair">
        <color rgb="FFFFFFFF"/>
      </left>
      <right style="thick">
        <color rgb="FF96B3D7"/>
      </right>
      <top style="hair">
        <color rgb="FFFFFFFF"/>
      </top>
      <bottom style="hair">
        <color rgb="FFFFFFFF"/>
      </bottom>
      <diagonal/>
    </border>
    <border>
      <left style="thick">
        <color rgb="FF254061"/>
      </left>
      <right style="thick">
        <color rgb="FF96B3D7"/>
      </right>
      <top style="thin">
        <color rgb="FFFFFFFF"/>
      </top>
      <bottom/>
      <diagonal/>
    </border>
    <border>
      <left style="thick">
        <color rgb="FF254061"/>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ck">
        <color rgb="FF254061"/>
      </top>
      <bottom/>
      <diagonal/>
    </border>
    <border>
      <left style="thin">
        <color rgb="FFFFFFFF"/>
      </left>
      <right style="thin">
        <color rgb="FFFFFFFF"/>
      </right>
      <top style="thin">
        <color rgb="FFFFFFFF"/>
      </top>
      <bottom/>
      <diagonal/>
    </border>
    <border>
      <left style="thin">
        <color rgb="FFFFFFFF"/>
      </left>
      <right style="thin">
        <color rgb="FFFFFFFF"/>
      </right>
      <top style="thick">
        <color rgb="FF254061"/>
      </top>
      <bottom/>
      <diagonal/>
    </border>
    <border>
      <left style="thin">
        <color rgb="FFFFFFFF"/>
      </left>
      <right style="thick">
        <color rgb="FF96B3D7"/>
      </right>
      <top style="thin">
        <color rgb="FFFFFFFF"/>
      </top>
      <bottom style="thin">
        <color rgb="FFFFFFFF"/>
      </bottom>
      <diagonal/>
    </border>
    <border>
      <left style="thin">
        <color rgb="FFFFFFFF"/>
      </left>
      <right style="thick">
        <color rgb="FF96B3D7"/>
      </right>
      <top style="thin">
        <color rgb="FFFFFFFF"/>
      </top>
      <bottom/>
      <diagonal/>
    </border>
    <border>
      <left style="thick">
        <color rgb="FF254061"/>
      </left>
      <right style="thin">
        <color rgb="FFFFFFFF"/>
      </right>
      <top style="thin">
        <color rgb="FFFFFFFF"/>
      </top>
      <bottom style="thin">
        <color rgb="FFFFFFFF"/>
      </bottom>
      <diagonal/>
    </border>
    <border>
      <left style="thin">
        <color rgb="FFFFFFFF"/>
      </left>
      <right/>
      <top/>
      <bottom style="thin">
        <color rgb="FFFFFFFF"/>
      </bottom>
      <diagonal/>
    </border>
    <border>
      <left style="thick">
        <color rgb="FF96B3D7"/>
      </left>
      <right style="thick">
        <color rgb="FF1F4A7E"/>
      </right>
      <top style="thick">
        <color rgb="FF96B3D7"/>
      </top>
      <bottom style="thick">
        <color rgb="FF1F4A7E"/>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indexed="64"/>
      </left>
      <right/>
      <top style="hair">
        <color rgb="FF000000"/>
      </top>
      <bottom style="hair">
        <color rgb="FF000000"/>
      </bottom>
      <diagonal/>
    </border>
    <border>
      <left/>
      <right style="hair">
        <color rgb="FF000000"/>
      </right>
      <top style="hair">
        <color indexed="64"/>
      </top>
      <bottom style="hair">
        <color rgb="FF000000"/>
      </bottom>
      <diagonal/>
    </border>
    <border>
      <left style="hair">
        <color rgb="FF000000"/>
      </left>
      <right/>
      <top/>
      <bottom/>
      <diagonal/>
    </border>
    <border>
      <left style="thick">
        <color rgb="FF8EB4E2"/>
      </left>
      <right style="thick">
        <color rgb="FF17375E"/>
      </right>
      <top style="thick">
        <color rgb="FF8EB4E2"/>
      </top>
      <bottom style="thick">
        <color rgb="FF17375E"/>
      </bottom>
      <diagonal/>
    </border>
    <border>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diagonal/>
    </border>
    <border>
      <left/>
      <right style="hair">
        <color rgb="FF000000"/>
      </right>
      <top/>
      <bottom/>
      <diagonal/>
    </border>
    <border>
      <left/>
      <right/>
      <top style="hair">
        <color rgb="FF000000"/>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rgb="FF000000"/>
      </left>
      <right style="thin">
        <color rgb="FFFFFFFF"/>
      </right>
      <top style="thin">
        <color rgb="FFFFFFFF"/>
      </top>
      <bottom/>
      <diagonal/>
    </border>
    <border>
      <left style="hair">
        <color rgb="FF000000"/>
      </left>
      <right/>
      <top style="thin">
        <color rgb="FFFFFFFF"/>
      </top>
      <bottom style="thin">
        <color rgb="FFFFFFFF"/>
      </bottom>
      <diagonal/>
    </border>
    <border>
      <left style="hair">
        <color rgb="FF000000"/>
      </left>
      <right/>
      <top style="thin">
        <color rgb="FFFFFFFF"/>
      </top>
      <bottom/>
      <diagonal/>
    </border>
    <border>
      <left style="hair">
        <color rgb="FF000000"/>
      </left>
      <right style="hair">
        <color rgb="FF000000"/>
      </right>
      <top style="hair">
        <color rgb="FF000000"/>
      </top>
      <bottom style="hair">
        <color indexed="64"/>
      </bottom>
      <diagonal/>
    </border>
    <border>
      <left style="hair">
        <color rgb="FF000000"/>
      </left>
      <right style="hair">
        <color rgb="FF000000"/>
      </right>
      <top/>
      <bottom style="hair">
        <color rgb="FF000000"/>
      </bottom>
      <diagonal/>
    </border>
    <border>
      <left style="hair">
        <color indexed="64"/>
      </left>
      <right style="hair">
        <color rgb="FF000000"/>
      </right>
      <top style="hair">
        <color rgb="FF000000"/>
      </top>
      <bottom style="hair">
        <color rgb="FF000000"/>
      </bottom>
      <diagonal/>
    </border>
    <border>
      <left/>
      <right/>
      <top style="hair">
        <color indexed="64"/>
      </top>
      <bottom style="hair">
        <color rgb="FF000000"/>
      </bottom>
      <diagonal/>
    </border>
    <border>
      <left/>
      <right style="hair">
        <color indexed="64"/>
      </right>
      <top style="hair">
        <color rgb="FF000000"/>
      </top>
      <bottom style="hair">
        <color rgb="FF000000"/>
      </bottom>
      <diagonal/>
    </border>
    <border>
      <left/>
      <right style="hair">
        <color indexed="64"/>
      </right>
      <top style="hair">
        <color rgb="FF000000"/>
      </top>
      <bottom style="hair">
        <color indexed="64"/>
      </bottom>
      <diagonal/>
    </border>
    <border>
      <left/>
      <right/>
      <top/>
      <bottom style="hair">
        <color indexed="64"/>
      </bottom>
      <diagonal/>
    </border>
    <border>
      <left/>
      <right style="hair">
        <color indexed="64"/>
      </right>
      <top/>
      <bottom style="hair">
        <color rgb="FF000000"/>
      </bottom>
      <diagonal/>
    </border>
    <border>
      <left style="hair">
        <color indexed="64"/>
      </left>
      <right/>
      <top style="hair">
        <color indexed="64"/>
      </top>
      <bottom style="hair">
        <color indexed="64"/>
      </bottom>
      <diagonal/>
    </border>
    <border>
      <left style="hair">
        <color rgb="FF000000"/>
      </left>
      <right style="hair">
        <color rgb="FFFFFFFF"/>
      </right>
      <top style="hair">
        <color rgb="FFFFFFFF"/>
      </top>
      <bottom style="hair">
        <color rgb="FFFFFFFF"/>
      </bottom>
      <diagonal/>
    </border>
    <border>
      <left style="hair">
        <color rgb="FFFFFFFF"/>
      </left>
      <right style="hair">
        <color rgb="FFFFFFFF"/>
      </right>
      <top style="hair">
        <color rgb="FFFFFFFF"/>
      </top>
      <bottom style="hair">
        <color rgb="FFFFFFFF"/>
      </bottom>
      <diagonal/>
    </border>
    <border>
      <left style="hair">
        <color rgb="FFFFFFFF"/>
      </left>
      <right/>
      <top style="hair">
        <color rgb="FFFFFFFF"/>
      </top>
      <bottom style="hair">
        <color rgb="FFFFFFFF"/>
      </bottom>
      <diagonal/>
    </border>
    <border>
      <left style="hair">
        <color rgb="FFFFFFFF"/>
      </left>
      <right/>
      <top/>
      <bottom style="hair">
        <color rgb="FFFFFFFF"/>
      </bottom>
      <diagonal/>
    </border>
    <border>
      <left style="hair">
        <color rgb="FFFFFFFF"/>
      </left>
      <right style="hair">
        <color rgb="FFFFFFFF"/>
      </right>
      <top/>
      <bottom style="hair">
        <color rgb="FFFFFFFF"/>
      </bottom>
      <diagonal/>
    </border>
    <border>
      <left style="hair">
        <color rgb="FF000000"/>
      </left>
      <right style="hair">
        <color rgb="FFFFFFFF"/>
      </right>
      <top style="hair">
        <color rgb="FFFFFFFF"/>
      </top>
      <bottom/>
      <diagonal/>
    </border>
    <border>
      <left style="hair">
        <color rgb="FFFFFFFF"/>
      </left>
      <right style="hair">
        <color rgb="FFFFFFFF"/>
      </right>
      <top style="hair">
        <color rgb="FFFFFFFF"/>
      </top>
      <bottom/>
      <diagonal/>
    </border>
    <border>
      <left/>
      <right style="hair">
        <color rgb="FFFFFFFF"/>
      </right>
      <top style="hair">
        <color rgb="FFFFFFFF"/>
      </top>
      <bottom/>
      <diagonal/>
    </border>
    <border>
      <left style="thick">
        <color rgb="FF8EB4E2"/>
      </left>
      <right style="thick">
        <color rgb="FF1F4A7E"/>
      </right>
      <top style="thick">
        <color rgb="FF8EB4E2"/>
      </top>
      <bottom style="thick">
        <color rgb="FF1F4A7E"/>
      </bottom>
      <diagonal/>
    </border>
    <border>
      <left style="hair">
        <color indexed="64"/>
      </left>
      <right style="hair">
        <color indexed="64"/>
      </right>
      <top style="hair">
        <color indexed="64"/>
      </top>
      <bottom style="hair">
        <color rgb="FF000000"/>
      </bottom>
      <diagonal/>
    </border>
    <border>
      <left style="hair">
        <color indexed="64"/>
      </left>
      <right style="hair">
        <color indexed="64"/>
      </right>
      <top style="hair">
        <color rgb="FF000000"/>
      </top>
      <bottom style="hair">
        <color rgb="FF000000"/>
      </bottom>
      <diagonal/>
    </border>
    <border>
      <left style="hair">
        <color rgb="FF000000"/>
      </left>
      <right style="hair">
        <color rgb="FF000000"/>
      </right>
      <top/>
      <bottom/>
      <diagonal/>
    </border>
    <border>
      <left style="hair">
        <color indexed="64"/>
      </left>
      <right style="hair">
        <color indexed="64"/>
      </right>
      <top style="hair">
        <color rgb="FF000000"/>
      </top>
      <bottom style="hair">
        <color indexed="64"/>
      </bottom>
      <diagonal/>
    </border>
    <border>
      <left style="hair">
        <color rgb="FF000000"/>
      </left>
      <right style="hair">
        <color rgb="FF000000"/>
      </right>
      <top style="hair">
        <color rgb="FF000000"/>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96B3D7"/>
      </left>
      <right style="medium">
        <color rgb="FF1F4A7E"/>
      </right>
      <top style="medium">
        <color rgb="FF96B3D7"/>
      </top>
      <bottom style="medium">
        <color rgb="FF1F4A7E"/>
      </bottom>
      <diagonal/>
    </border>
    <border>
      <left/>
      <right/>
      <top style="medium">
        <color rgb="FF000000"/>
      </top>
      <bottom style="medium">
        <color rgb="FF000000"/>
      </bottom>
      <diagonal/>
    </border>
    <border>
      <left/>
      <right style="hair">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hair">
        <color rgb="FF000000"/>
      </left>
      <right/>
      <top/>
      <bottom style="hair">
        <color rgb="FF000000"/>
      </bottom>
      <diagonal/>
    </border>
    <border>
      <left style="medium">
        <color rgb="FF96B3D7"/>
      </left>
      <right/>
      <top style="medium">
        <color rgb="FF96B3D7"/>
      </top>
      <bottom style="medium">
        <color rgb="FF1F4A7E"/>
      </bottom>
      <diagonal/>
    </border>
    <border>
      <left/>
      <right style="medium">
        <color rgb="FF1F4A7E"/>
      </right>
      <top style="medium">
        <color rgb="FF96B3D7"/>
      </top>
      <bottom style="medium">
        <color rgb="FF1F4A7E"/>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86" fillId="0" borderId="0">
      <alignment vertical="top"/>
      <protection locked="0"/>
    </xf>
  </cellStyleXfs>
  <cellXfs count="664">
    <xf numFmtId="0" fontId="0" fillId="0" borderId="0" xfId="0">
      <alignment vertical="center"/>
    </xf>
    <xf numFmtId="0" fontId="1" fillId="0" borderId="0" xfId="0" applyFont="1" applyAlignment="1"/>
    <xf numFmtId="0" fontId="2" fillId="0" borderId="1" xfId="0" applyFont="1" applyBorder="1" applyAlignment="1">
      <alignment horizontal="center" vertical="center"/>
    </xf>
    <xf numFmtId="0" fontId="1" fillId="0" borderId="3" xfId="0" applyFont="1" applyBorder="1" applyAlignment="1"/>
    <xf numFmtId="0" fontId="1" fillId="0" borderId="4" xfId="0" applyFont="1" applyBorder="1" applyAlignme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4" fillId="0" borderId="12" xfId="0" applyFont="1" applyBorder="1" applyAlignment="1"/>
    <xf numFmtId="0" fontId="4" fillId="0" borderId="0" xfId="0" applyFont="1" applyAlignment="1"/>
    <xf numFmtId="0" fontId="4" fillId="0" borderId="14" xfId="0" applyFont="1" applyBorder="1" applyAlignment="1"/>
    <xf numFmtId="0" fontId="3" fillId="0" borderId="15" xfId="1" applyFont="1" applyBorder="1" applyAlignment="1" applyProtection="1"/>
    <xf numFmtId="0" fontId="1" fillId="0" borderId="16" xfId="0" applyFont="1" applyBorder="1" applyAlignment="1"/>
    <xf numFmtId="0" fontId="1" fillId="0" borderId="17" xfId="0" applyFont="1" applyBorder="1" applyAlignment="1"/>
    <xf numFmtId="0" fontId="1" fillId="0" borderId="18" xfId="0" applyFont="1" applyBorder="1" applyAlignment="1"/>
    <xf numFmtId="0" fontId="1" fillId="0" borderId="19" xfId="0" applyFont="1" applyBorder="1" applyAlignment="1"/>
    <xf numFmtId="0" fontId="1" fillId="0" borderId="20" xfId="0" applyFont="1" applyBorder="1" applyAlignment="1"/>
    <xf numFmtId="0" fontId="1" fillId="0" borderId="21" xfId="0" applyFont="1" applyBorder="1" applyAlignment="1"/>
    <xf numFmtId="0" fontId="4" fillId="0" borderId="24" xfId="0" applyFont="1" applyBorder="1" applyAlignment="1"/>
    <xf numFmtId="0" fontId="1" fillId="0" borderId="25" xfId="0" applyFont="1" applyBorder="1" applyAlignment="1"/>
    <xf numFmtId="0" fontId="4" fillId="0" borderId="26" xfId="0" applyFont="1" applyBorder="1" applyAlignment="1"/>
    <xf numFmtId="0" fontId="1" fillId="0" borderId="27" xfId="0" applyFont="1" applyBorder="1" applyAlignment="1"/>
    <xf numFmtId="0" fontId="1" fillId="0" borderId="29" xfId="0" applyFont="1" applyBorder="1" applyAlignment="1"/>
    <xf numFmtId="0" fontId="1" fillId="0" borderId="30" xfId="0" applyFont="1" applyBorder="1" applyAlignment="1"/>
    <xf numFmtId="0" fontId="1" fillId="0" borderId="31" xfId="0" applyFont="1" applyBorder="1" applyAlignment="1"/>
    <xf numFmtId="0" fontId="1" fillId="0" borderId="7" xfId="0" applyFont="1" applyBorder="1" applyAlignment="1"/>
    <xf numFmtId="0" fontId="1" fillId="0" borderId="5" xfId="0" applyFont="1" applyBorder="1" applyAlignment="1"/>
    <xf numFmtId="0" fontId="1" fillId="0" borderId="4" xfId="0" applyFont="1" applyBorder="1" applyAlignment="1">
      <alignment horizontal="left"/>
    </xf>
    <xf numFmtId="0" fontId="6" fillId="0" borderId="12" xfId="0" applyFont="1" applyBorder="1" applyAlignment="1"/>
    <xf numFmtId="0" fontId="6" fillId="0" borderId="8" xfId="0" applyFont="1" applyBorder="1" applyAlignment="1"/>
    <xf numFmtId="0" fontId="6" fillId="0" borderId="32" xfId="0" applyFont="1" applyBorder="1" applyAlignment="1"/>
    <xf numFmtId="0" fontId="6" fillId="0" borderId="27" xfId="0" applyFont="1" applyBorder="1" applyAlignment="1"/>
    <xf numFmtId="0" fontId="6" fillId="0" borderId="33" xfId="0" applyFont="1" applyBorder="1" applyAlignment="1"/>
    <xf numFmtId="0" fontId="1" fillId="0" borderId="12" xfId="0" applyFont="1" applyBorder="1" applyAlignment="1"/>
    <xf numFmtId="0" fontId="1" fillId="0" borderId="3" xfId="0" applyFont="1" applyBorder="1" applyAlignment="1">
      <alignment horizontal="center"/>
    </xf>
    <xf numFmtId="0" fontId="6" fillId="0" borderId="17" xfId="0" applyFont="1" applyBorder="1" applyAlignment="1">
      <alignment horizontal="center"/>
    </xf>
    <xf numFmtId="0" fontId="6" fillId="0" borderId="2" xfId="0" applyFont="1" applyBorder="1" applyAlignment="1">
      <alignment horizontal="center"/>
    </xf>
    <xf numFmtId="0" fontId="6" fillId="0" borderId="4" xfId="0" applyFont="1" applyBorder="1" applyAlignment="1"/>
    <xf numFmtId="0" fontId="6" fillId="0" borderId="17" xfId="0" applyFont="1" applyBorder="1" applyAlignment="1"/>
    <xf numFmtId="0" fontId="6" fillId="0" borderId="0" xfId="0" applyFont="1" applyAlignment="1"/>
    <xf numFmtId="0" fontId="6" fillId="0" borderId="30" xfId="0" applyFont="1" applyBorder="1" applyAlignment="1"/>
    <xf numFmtId="0" fontId="6" fillId="0" borderId="34" xfId="0" applyFont="1" applyBorder="1" applyAlignment="1"/>
    <xf numFmtId="0" fontId="6" fillId="0" borderId="26" xfId="0" applyFont="1" applyBorder="1" applyAlignment="1"/>
    <xf numFmtId="0" fontId="1" fillId="0" borderId="30" xfId="0" applyFont="1" applyBorder="1" applyAlignment="1">
      <alignment horizontal="left"/>
    </xf>
    <xf numFmtId="0" fontId="7" fillId="0" borderId="30" xfId="0" applyFont="1" applyBorder="1" applyAlignment="1"/>
    <xf numFmtId="0" fontId="7" fillId="0" borderId="0" xfId="0" applyFont="1" applyAlignment="1"/>
    <xf numFmtId="0" fontId="7" fillId="0" borderId="4" xfId="0" applyFont="1" applyBorder="1" applyAlignment="1"/>
    <xf numFmtId="0" fontId="1" fillId="0" borderId="8" xfId="0" applyFont="1" applyBorder="1" applyAlignment="1">
      <alignment horizontal="center"/>
    </xf>
    <xf numFmtId="0" fontId="1" fillId="0" borderId="8" xfId="0" applyFont="1" applyBorder="1" applyAlignment="1"/>
    <xf numFmtId="0" fontId="1" fillId="0" borderId="35" xfId="0" applyFont="1" applyBorder="1" applyAlignment="1"/>
    <xf numFmtId="0" fontId="8" fillId="0" borderId="0" xfId="0" applyFont="1" applyAlignment="1"/>
    <xf numFmtId="0" fontId="9" fillId="2" borderId="36" xfId="1" applyFont="1" applyFill="1" applyBorder="1" applyAlignment="1" applyProtection="1">
      <alignment vertical="center" wrapText="1"/>
    </xf>
    <xf numFmtId="0" fontId="10" fillId="4" borderId="0" xfId="0" applyFont="1" applyFill="1" applyAlignment="1">
      <alignment horizontal="center" vertical="center"/>
    </xf>
    <xf numFmtId="0" fontId="11" fillId="0" borderId="0" xfId="0" applyFont="1" applyAlignment="1">
      <alignment horizontal="center" vertical="top"/>
    </xf>
    <xf numFmtId="0" fontId="12" fillId="0" borderId="0" xfId="0" applyFont="1" applyAlignment="1">
      <alignment horizontal="center" vertical="center" wrapText="1"/>
    </xf>
    <xf numFmtId="0" fontId="13" fillId="0" borderId="0" xfId="0" applyFont="1" applyAlignment="1"/>
    <xf numFmtId="0" fontId="12" fillId="4" borderId="0" xfId="0" applyFont="1" applyFill="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center" vertical="top"/>
    </xf>
    <xf numFmtId="0" fontId="14" fillId="0" borderId="0" xfId="0" applyFont="1" applyAlignment="1">
      <alignment horizontal="left" vertical="top" wrapText="1"/>
    </xf>
    <xf numFmtId="0" fontId="8" fillId="0" borderId="0" xfId="0" applyFont="1" applyAlignment="1">
      <alignment horizontal="right"/>
    </xf>
    <xf numFmtId="0" fontId="15"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vertical="center" wrapText="1"/>
    </xf>
    <xf numFmtId="0" fontId="16" fillId="0" borderId="0" xfId="0" applyFont="1" applyAlignment="1"/>
    <xf numFmtId="0" fontId="11" fillId="0" borderId="0" xfId="0" applyFont="1" applyAlignment="1">
      <alignment horizontal="center"/>
    </xf>
    <xf numFmtId="0" fontId="11" fillId="0" borderId="0" xfId="0" applyFont="1" applyAlignment="1"/>
    <xf numFmtId="0" fontId="17" fillId="0" borderId="0" xfId="0" applyFont="1" applyAlignment="1">
      <alignment horizontal="center" vertical="center"/>
    </xf>
    <xf numFmtId="0" fontId="18" fillId="0" borderId="0" xfId="0" applyFont="1" applyAlignment="1">
      <alignment horizontal="center"/>
    </xf>
    <xf numFmtId="0" fontId="18" fillId="0" borderId="0" xfId="0" applyFont="1" applyAlignment="1"/>
    <xf numFmtId="1" fontId="18" fillId="0" borderId="0" xfId="0" applyNumberFormat="1" applyFont="1" applyAlignment="1"/>
    <xf numFmtId="0" fontId="19" fillId="0" borderId="0" xfId="0" applyFont="1" applyAlignment="1"/>
    <xf numFmtId="0" fontId="19" fillId="0" borderId="0" xfId="0" applyFont="1" applyAlignment="1">
      <alignment horizontal="center"/>
    </xf>
    <xf numFmtId="0" fontId="20" fillId="5" borderId="37" xfId="0" applyFont="1" applyFill="1" applyBorder="1" applyAlignment="1"/>
    <xf numFmtId="0" fontId="21" fillId="5" borderId="38" xfId="0" applyFont="1" applyFill="1" applyBorder="1" applyAlignment="1"/>
    <xf numFmtId="0" fontId="20" fillId="5" borderId="38" xfId="0" applyFont="1" applyFill="1" applyBorder="1" applyAlignment="1"/>
    <xf numFmtId="0" fontId="20" fillId="5" borderId="39" xfId="0" applyFont="1" applyFill="1" applyBorder="1" applyAlignment="1">
      <alignment horizontal="center"/>
    </xf>
    <xf numFmtId="1" fontId="22" fillId="0" borderId="37" xfId="0" applyNumberFormat="1" applyFont="1" applyBorder="1" applyAlignment="1"/>
    <xf numFmtId="1" fontId="22" fillId="0" borderId="38" xfId="0" applyNumberFormat="1" applyFont="1" applyBorder="1" applyAlignment="1"/>
    <xf numFmtId="49" fontId="23" fillId="6" borderId="39" xfId="0" applyNumberFormat="1" applyFont="1" applyFill="1" applyBorder="1" applyAlignment="1" applyProtection="1">
      <protection locked="0"/>
    </xf>
    <xf numFmtId="1" fontId="22" fillId="0" borderId="40" xfId="0" applyNumberFormat="1" applyFont="1" applyBorder="1" applyAlignment="1"/>
    <xf numFmtId="0" fontId="22" fillId="0" borderId="0" xfId="0" applyFont="1" applyAlignment="1"/>
    <xf numFmtId="0" fontId="21" fillId="0" borderId="0" xfId="0" applyFont="1" applyAlignment="1">
      <alignment horizontal="center" vertical="center"/>
    </xf>
    <xf numFmtId="0" fontId="22" fillId="0" borderId="0" xfId="0" applyFont="1" applyAlignment="1">
      <alignment horizontal="center"/>
    </xf>
    <xf numFmtId="1" fontId="22" fillId="0" borderId="0" xfId="0" applyNumberFormat="1" applyFont="1" applyAlignment="1"/>
    <xf numFmtId="0" fontId="22" fillId="0" borderId="39" xfId="0" applyFont="1" applyBorder="1" applyAlignment="1">
      <alignment horizontal="right"/>
    </xf>
    <xf numFmtId="0" fontId="22" fillId="6" borderId="37" xfId="0" applyFont="1" applyFill="1" applyBorder="1">
      <alignment vertical="center"/>
    </xf>
    <xf numFmtId="0" fontId="19" fillId="6" borderId="38" xfId="0" applyFont="1" applyFill="1" applyBorder="1">
      <alignment vertical="center"/>
    </xf>
    <xf numFmtId="0" fontId="19" fillId="0" borderId="39" xfId="0" applyFont="1" applyBorder="1" applyAlignment="1">
      <alignment horizontal="center" vertical="center"/>
    </xf>
    <xf numFmtId="0" fontId="22" fillId="0" borderId="37" xfId="0" applyFont="1" applyBorder="1" applyAlignment="1"/>
    <xf numFmtId="0" fontId="11" fillId="0" borderId="38" xfId="0" applyFont="1" applyBorder="1" applyAlignment="1"/>
    <xf numFmtId="0" fontId="22" fillId="6" borderId="41" xfId="0" applyFont="1" applyFill="1" applyBorder="1" applyAlignment="1"/>
    <xf numFmtId="0" fontId="22" fillId="6" borderId="38" xfId="0" applyFont="1" applyFill="1" applyBorder="1" applyAlignment="1"/>
    <xf numFmtId="49" fontId="18" fillId="6" borderId="42" xfId="0" applyNumberFormat="1" applyFont="1" applyFill="1" applyBorder="1" applyAlignment="1"/>
    <xf numFmtId="0" fontId="24" fillId="3" borderId="44" xfId="1" applyFont="1" applyFill="1" applyBorder="1" applyAlignment="1">
      <alignment horizontal="center" vertical="center"/>
      <protection locked="0"/>
    </xf>
    <xf numFmtId="0" fontId="11" fillId="0" borderId="40" xfId="0" applyFont="1" applyBorder="1" applyAlignment="1"/>
    <xf numFmtId="0" fontId="22" fillId="6" borderId="37" xfId="0" applyFont="1" applyFill="1" applyBorder="1" applyProtection="1">
      <alignment vertical="center"/>
      <protection locked="0"/>
    </xf>
    <xf numFmtId="0" fontId="22" fillId="6" borderId="38" xfId="0" applyFont="1" applyFill="1" applyBorder="1" applyAlignment="1" applyProtection="1">
      <protection locked="0"/>
    </xf>
    <xf numFmtId="0" fontId="11" fillId="0" borderId="37" xfId="0" applyFont="1" applyBorder="1" applyAlignment="1"/>
    <xf numFmtId="49" fontId="18" fillId="6" borderId="38" xfId="0" applyNumberFormat="1" applyFont="1" applyFill="1" applyBorder="1" applyAlignment="1" applyProtection="1">
      <protection locked="0"/>
    </xf>
    <xf numFmtId="49" fontId="18" fillId="6" borderId="45" xfId="0" applyNumberFormat="1" applyFont="1" applyFill="1" applyBorder="1" applyAlignment="1" applyProtection="1">
      <protection locked="0"/>
    </xf>
    <xf numFmtId="49" fontId="18" fillId="6" borderId="46" xfId="0" applyNumberFormat="1" applyFont="1" applyFill="1" applyBorder="1" applyAlignment="1" applyProtection="1">
      <protection locked="0"/>
    </xf>
    <xf numFmtId="1" fontId="11" fillId="0" borderId="0" xfId="0" applyNumberFormat="1" applyFont="1" applyAlignment="1"/>
    <xf numFmtId="0" fontId="22" fillId="0" borderId="47" xfId="0" applyFont="1" applyBorder="1" applyAlignment="1">
      <alignment horizontal="right"/>
    </xf>
    <xf numFmtId="0" fontId="22" fillId="0" borderId="46" xfId="0" applyFont="1" applyBorder="1" applyAlignment="1">
      <alignment horizontal="right"/>
    </xf>
    <xf numFmtId="0" fontId="22" fillId="0" borderId="48" xfId="0" applyFont="1" applyBorder="1" applyAlignment="1">
      <alignment horizontal="right"/>
    </xf>
    <xf numFmtId="0" fontId="25" fillId="0" borderId="39" xfId="0" applyFont="1" applyBorder="1" applyAlignment="1">
      <alignment horizontal="left"/>
    </xf>
    <xf numFmtId="0" fontId="22" fillId="0" borderId="38" xfId="0" applyFont="1" applyBorder="1" applyAlignment="1"/>
    <xf numFmtId="0" fontId="26" fillId="0" borderId="0" xfId="0" applyFont="1" applyAlignment="1"/>
    <xf numFmtId="1" fontId="11" fillId="0" borderId="49" xfId="0" applyNumberFormat="1" applyFont="1" applyBorder="1" applyAlignment="1"/>
    <xf numFmtId="0" fontId="22" fillId="6" borderId="37" xfId="0" applyFont="1" applyFill="1" applyBorder="1" applyAlignment="1" applyProtection="1">
      <protection locked="0"/>
    </xf>
    <xf numFmtId="0" fontId="1" fillId="7" borderId="50" xfId="0" applyFont="1" applyFill="1" applyBorder="1" applyAlignment="1" applyProtection="1">
      <protection locked="0"/>
    </xf>
    <xf numFmtId="0" fontId="19" fillId="0" borderId="40" xfId="0" applyFont="1" applyBorder="1" applyAlignment="1">
      <alignment horizontal="center" vertical="center"/>
    </xf>
    <xf numFmtId="0" fontId="1" fillId="0" borderId="51" xfId="0" applyFont="1" applyBorder="1" applyAlignment="1"/>
    <xf numFmtId="0" fontId="19" fillId="0" borderId="52" xfId="0" applyFont="1" applyBorder="1">
      <alignment vertical="center"/>
    </xf>
    <xf numFmtId="0" fontId="19" fillId="0" borderId="38" xfId="0" applyFont="1" applyBorder="1" applyAlignment="1">
      <alignment horizontal="center" vertical="center"/>
    </xf>
    <xf numFmtId="0" fontId="19" fillId="0" borderId="51" xfId="0" applyFont="1" applyBorder="1">
      <alignment vertical="center"/>
    </xf>
    <xf numFmtId="0" fontId="11" fillId="0" borderId="0" xfId="0" applyFont="1" applyAlignment="1">
      <alignment horizontal="right"/>
    </xf>
    <xf numFmtId="0" fontId="22" fillId="0" borderId="0" xfId="0" applyFont="1">
      <alignment vertical="center"/>
    </xf>
    <xf numFmtId="0" fontId="19" fillId="0" borderId="0" xfId="0" applyFont="1">
      <alignment vertical="center"/>
    </xf>
    <xf numFmtId="0" fontId="27" fillId="0" borderId="0" xfId="0" applyFont="1" applyAlignment="1"/>
    <xf numFmtId="0" fontId="28" fillId="0" borderId="0" xfId="0" applyFont="1" applyAlignment="1"/>
    <xf numFmtId="0" fontId="22" fillId="4" borderId="37" xfId="0" applyFont="1" applyFill="1" applyBorder="1">
      <alignment vertical="center"/>
    </xf>
    <xf numFmtId="0" fontId="22" fillId="4" borderId="38" xfId="0" applyFont="1" applyFill="1" applyBorder="1">
      <alignment vertical="center"/>
    </xf>
    <xf numFmtId="0" fontId="21" fillId="4" borderId="39" xfId="0" applyFont="1" applyFill="1" applyBorder="1" applyAlignment="1">
      <alignment horizontal="center" vertical="center" wrapText="1"/>
    </xf>
    <xf numFmtId="0" fontId="18" fillId="4" borderId="39" xfId="0" applyFont="1" applyFill="1" applyBorder="1" applyAlignment="1">
      <alignment horizontal="center" vertical="center"/>
    </xf>
    <xf numFmtId="1" fontId="16" fillId="4" borderId="39" xfId="0" applyNumberFormat="1" applyFont="1" applyFill="1" applyBorder="1" applyAlignment="1">
      <alignment horizontal="center" vertical="center" wrapText="1"/>
    </xf>
    <xf numFmtId="0" fontId="16" fillId="4" borderId="39" xfId="0" applyFont="1" applyFill="1" applyBorder="1" applyAlignment="1">
      <alignment horizontal="center" vertical="center" wrapText="1"/>
    </xf>
    <xf numFmtId="1" fontId="16" fillId="0" borderId="0" xfId="0" applyNumberFormat="1" applyFont="1" applyAlignment="1"/>
    <xf numFmtId="0" fontId="29" fillId="0" borderId="39" xfId="0" applyFont="1" applyBorder="1" applyAlignment="1">
      <alignment horizontal="center" vertical="center"/>
    </xf>
    <xf numFmtId="0" fontId="30" fillId="0" borderId="39" xfId="0" applyFont="1" applyBorder="1" applyAlignment="1">
      <alignment horizontal="left" vertical="center"/>
    </xf>
    <xf numFmtId="0" fontId="31" fillId="6" borderId="37" xfId="0" applyFont="1" applyFill="1" applyBorder="1" applyAlignment="1" applyProtection="1">
      <alignment horizontal="center" vertical="center" wrapText="1"/>
      <protection locked="0"/>
    </xf>
    <xf numFmtId="0" fontId="16" fillId="0" borderId="53" xfId="0" applyFont="1" applyBorder="1" applyAlignment="1"/>
    <xf numFmtId="0" fontId="16" fillId="0" borderId="7" xfId="0" applyFont="1" applyBorder="1" applyAlignment="1"/>
    <xf numFmtId="0" fontId="16" fillId="0" borderId="30" xfId="0" applyFont="1" applyBorder="1" applyAlignment="1"/>
    <xf numFmtId="0" fontId="16" fillId="0" borderId="22" xfId="0" applyFont="1" applyBorder="1" applyAlignment="1"/>
    <xf numFmtId="0" fontId="16" fillId="0" borderId="28" xfId="0" applyFont="1" applyBorder="1" applyAlignment="1"/>
    <xf numFmtId="1" fontId="16" fillId="0" borderId="30" xfId="0" applyNumberFormat="1" applyFont="1" applyBorder="1" applyAlignment="1"/>
    <xf numFmtId="0" fontId="32" fillId="0" borderId="39" xfId="0" applyFont="1" applyBorder="1" applyAlignment="1">
      <alignment horizontal="left" vertical="center"/>
    </xf>
    <xf numFmtId="0" fontId="16" fillId="0" borderId="54" xfId="0" applyFont="1" applyBorder="1" applyAlignment="1"/>
    <xf numFmtId="0" fontId="16" fillId="0" borderId="4" xfId="0" applyFont="1" applyBorder="1" applyAlignment="1"/>
    <xf numFmtId="1" fontId="16" fillId="0" borderId="4" xfId="0" applyNumberFormat="1" applyFont="1" applyBorder="1" applyAlignment="1"/>
    <xf numFmtId="0" fontId="16" fillId="0" borderId="8" xfId="0" applyFont="1" applyBorder="1" applyAlignment="1"/>
    <xf numFmtId="0" fontId="16" fillId="0" borderId="55" xfId="0" applyFont="1" applyBorder="1" applyAlignment="1"/>
    <xf numFmtId="0" fontId="16" fillId="0" borderId="20" xfId="0" applyFont="1" applyBorder="1" applyAlignment="1"/>
    <xf numFmtId="0" fontId="16" fillId="0" borderId="18" xfId="0" applyFont="1" applyBorder="1" applyAlignment="1"/>
    <xf numFmtId="0" fontId="33" fillId="0" borderId="0" xfId="0" applyFont="1" applyAlignment="1"/>
    <xf numFmtId="0" fontId="11" fillId="0" borderId="39" xfId="0" applyFont="1" applyBorder="1" applyAlignment="1">
      <alignment horizontal="center" vertical="center"/>
    </xf>
    <xf numFmtId="0" fontId="30" fillId="8" borderId="39" xfId="0" applyFont="1" applyFill="1" applyBorder="1" applyAlignment="1">
      <alignment horizontal="left" vertical="center" wrapText="1"/>
    </xf>
    <xf numFmtId="0" fontId="34" fillId="8" borderId="37" xfId="0" applyFont="1" applyFill="1" applyBorder="1" applyAlignment="1">
      <alignment horizontal="center" vertical="center" wrapText="1"/>
    </xf>
    <xf numFmtId="0" fontId="35" fillId="7" borderId="50" xfId="0" applyFont="1" applyFill="1" applyBorder="1" applyAlignment="1" applyProtection="1">
      <alignment horizontal="center"/>
      <protection locked="0"/>
    </xf>
    <xf numFmtId="0" fontId="36" fillId="6" borderId="39" xfId="0" applyFont="1" applyFill="1" applyBorder="1" applyAlignment="1" applyProtection="1">
      <alignment horizontal="center"/>
      <protection locked="0"/>
    </xf>
    <xf numFmtId="0" fontId="29" fillId="0" borderId="39" xfId="0" applyFont="1" applyBorder="1" applyAlignment="1">
      <alignment horizontal="center"/>
    </xf>
    <xf numFmtId="1" fontId="18" fillId="9" borderId="39" xfId="0" applyNumberFormat="1" applyFont="1" applyFill="1" applyBorder="1" applyAlignment="1">
      <alignment horizontal="center"/>
    </xf>
    <xf numFmtId="10" fontId="18" fillId="0" borderId="39" xfId="0" applyNumberFormat="1" applyFont="1" applyBorder="1" applyAlignment="1">
      <alignment horizontal="center"/>
    </xf>
    <xf numFmtId="1" fontId="18" fillId="6" borderId="39" xfId="0" applyNumberFormat="1" applyFont="1" applyFill="1" applyBorder="1" applyAlignment="1">
      <alignment horizontal="center"/>
    </xf>
    <xf numFmtId="0" fontId="17" fillId="0" borderId="39" xfId="0" applyFont="1" applyBorder="1" applyAlignment="1">
      <alignment horizontal="center" vertical="center" wrapText="1"/>
    </xf>
    <xf numFmtId="10" fontId="19" fillId="0" borderId="39" xfId="0" applyNumberFormat="1" applyFont="1" applyBorder="1" applyAlignment="1">
      <alignment horizontal="center"/>
    </xf>
    <xf numFmtId="0" fontId="16" fillId="6" borderId="39" xfId="0" applyFont="1" applyFill="1" applyBorder="1" applyAlignment="1" applyProtection="1">
      <alignment horizontal="center"/>
      <protection locked="0"/>
    </xf>
    <xf numFmtId="1" fontId="18" fillId="0" borderId="39" xfId="0" applyNumberFormat="1" applyFont="1" applyBorder="1" applyAlignment="1">
      <alignment horizontal="center"/>
    </xf>
    <xf numFmtId="0" fontId="16" fillId="0" borderId="39" xfId="0" applyFont="1" applyBorder="1" applyAlignment="1">
      <alignment horizontal="center" wrapText="1"/>
    </xf>
    <xf numFmtId="10" fontId="37" fillId="0" borderId="39" xfId="0" applyNumberFormat="1" applyFont="1" applyBorder="1" applyAlignment="1">
      <alignment horizontal="center" vertical="center" wrapText="1"/>
    </xf>
    <xf numFmtId="1" fontId="38" fillId="0" borderId="39" xfId="0" applyNumberFormat="1" applyFont="1" applyBorder="1" applyAlignment="1">
      <alignment horizontal="center"/>
    </xf>
    <xf numFmtId="0" fontId="32" fillId="8" borderId="39" xfId="0" applyFont="1" applyFill="1" applyBorder="1" applyAlignment="1">
      <alignment horizontal="left" vertical="center" wrapText="1"/>
    </xf>
    <xf numFmtId="10" fontId="38" fillId="0" borderId="39" xfId="0" applyNumberFormat="1" applyFont="1" applyBorder="1" applyAlignment="1">
      <alignment horizontal="center"/>
    </xf>
    <xf numFmtId="0" fontId="32" fillId="10" borderId="39" xfId="0" applyFont="1" applyFill="1" applyBorder="1" applyAlignment="1">
      <alignment horizontal="left" vertical="center"/>
    </xf>
    <xf numFmtId="164" fontId="18" fillId="0" borderId="39" xfId="0" applyNumberFormat="1" applyFont="1" applyBorder="1" applyAlignment="1">
      <alignment horizontal="center"/>
    </xf>
    <xf numFmtId="0" fontId="32" fillId="8" borderId="37" xfId="0" applyFont="1" applyFill="1" applyBorder="1" applyAlignment="1">
      <alignment horizontal="left" vertical="center" wrapText="1"/>
    </xf>
    <xf numFmtId="0" fontId="39" fillId="8" borderId="37" xfId="0" applyFont="1" applyFill="1" applyBorder="1" applyAlignment="1">
      <alignment horizontal="center" vertical="center" wrapText="1"/>
    </xf>
    <xf numFmtId="0" fontId="26" fillId="11" borderId="39" xfId="0" applyFont="1" applyFill="1" applyBorder="1" applyAlignment="1">
      <alignment horizontal="center"/>
    </xf>
    <xf numFmtId="0" fontId="16" fillId="0" borderId="39" xfId="0" applyFont="1" applyBorder="1" applyAlignment="1">
      <alignment horizontal="center" vertical="center" wrapText="1"/>
    </xf>
    <xf numFmtId="0" fontId="30" fillId="8" borderId="37" xfId="0" applyFont="1" applyFill="1" applyBorder="1" applyAlignment="1">
      <alignment horizontal="left" vertical="center" wrapText="1"/>
    </xf>
    <xf numFmtId="0" fontId="19" fillId="0" borderId="39" xfId="0" applyFont="1" applyBorder="1" applyAlignment="1">
      <alignment horizontal="center" wrapText="1"/>
    </xf>
    <xf numFmtId="0" fontId="16" fillId="0" borderId="0" xfId="0" applyFont="1" applyAlignment="1">
      <alignment horizontal="center" wrapText="1"/>
    </xf>
    <xf numFmtId="0" fontId="19" fillId="0" borderId="39" xfId="0"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wrapText="1"/>
    </xf>
    <xf numFmtId="0" fontId="17" fillId="0" borderId="0" xfId="0" applyFont="1" applyAlignment="1">
      <alignment horizontal="center" vertical="center" wrapText="1"/>
    </xf>
    <xf numFmtId="0" fontId="40" fillId="0" borderId="0" xfId="0" applyFont="1" applyAlignment="1"/>
    <xf numFmtId="10" fontId="18" fillId="0" borderId="0" xfId="0" applyNumberFormat="1" applyFont="1" applyAlignment="1"/>
    <xf numFmtId="0" fontId="41" fillId="0" borderId="0" xfId="0" applyFont="1" applyAlignment="1"/>
    <xf numFmtId="0" fontId="22" fillId="4" borderId="37" xfId="0" applyFont="1" applyFill="1" applyBorder="1" applyAlignment="1">
      <alignment horizontal="left" vertical="center"/>
    </xf>
    <xf numFmtId="0" fontId="22" fillId="4" borderId="38" xfId="0" applyFont="1" applyFill="1" applyBorder="1" applyAlignment="1">
      <alignment vertical="center" wrapText="1"/>
    </xf>
    <xf numFmtId="0" fontId="40" fillId="4" borderId="39" xfId="0" applyFont="1" applyFill="1" applyBorder="1" applyAlignment="1">
      <alignment horizontal="center" vertical="center"/>
    </xf>
    <xf numFmtId="0" fontId="11" fillId="0" borderId="39" xfId="0" applyFont="1" applyBorder="1" applyAlignment="1">
      <alignment horizontal="center"/>
    </xf>
    <xf numFmtId="0" fontId="11" fillId="8" borderId="37" xfId="0" applyFont="1" applyFill="1" applyBorder="1" applyAlignment="1">
      <alignment horizontal="left" wrapText="1"/>
    </xf>
    <xf numFmtId="0" fontId="42" fillId="8" borderId="39" xfId="0" applyFont="1" applyFill="1" applyBorder="1" applyAlignment="1">
      <alignment horizontal="center" vertical="center" wrapText="1"/>
    </xf>
    <xf numFmtId="10" fontId="37" fillId="0" borderId="0" xfId="0" applyNumberFormat="1" applyFont="1" applyAlignment="1">
      <alignment horizontal="center" vertical="center" wrapText="1"/>
    </xf>
    <xf numFmtId="2" fontId="32" fillId="8" borderId="37" xfId="0" applyNumberFormat="1" applyFont="1" applyFill="1" applyBorder="1" applyAlignment="1">
      <alignment horizontal="left" vertical="center" wrapText="1"/>
    </xf>
    <xf numFmtId="164" fontId="43" fillId="0" borderId="39" xfId="0" applyNumberFormat="1" applyFont="1" applyBorder="1" applyAlignment="1">
      <alignment horizontal="center"/>
    </xf>
    <xf numFmtId="1" fontId="43" fillId="6" borderId="39" xfId="0" applyNumberFormat="1" applyFont="1" applyFill="1" applyBorder="1" applyAlignment="1">
      <alignment horizontal="center"/>
    </xf>
    <xf numFmtId="10" fontId="19" fillId="0" borderId="39" xfId="0" applyNumberFormat="1" applyFont="1" applyBorder="1" applyAlignment="1">
      <alignment horizontal="center" vertical="center" wrapText="1"/>
    </xf>
    <xf numFmtId="1" fontId="43" fillId="0" borderId="39" xfId="0" applyNumberFormat="1" applyFont="1" applyBorder="1" applyAlignment="1">
      <alignment horizontal="center"/>
    </xf>
    <xf numFmtId="0" fontId="17" fillId="0" borderId="39" xfId="0" applyFont="1" applyBorder="1" applyAlignment="1">
      <alignment horizontal="center" wrapText="1"/>
    </xf>
    <xf numFmtId="10" fontId="44" fillId="0" borderId="39" xfId="0" applyNumberFormat="1" applyFont="1" applyBorder="1" applyAlignment="1">
      <alignment horizontal="center" vertical="center" wrapText="1"/>
    </xf>
    <xf numFmtId="0" fontId="45" fillId="4" borderId="37" xfId="0" applyFont="1" applyFill="1" applyBorder="1">
      <alignment vertical="center"/>
    </xf>
    <xf numFmtId="2" fontId="30" fillId="8" borderId="37" xfId="0" applyNumberFormat="1" applyFont="1" applyFill="1" applyBorder="1" applyAlignment="1">
      <alignment horizontal="left" vertical="center" wrapText="1"/>
    </xf>
    <xf numFmtId="1" fontId="26" fillId="11" borderId="39" xfId="0" applyNumberFormat="1" applyFont="1" applyFill="1" applyBorder="1" applyAlignment="1">
      <alignment horizontal="center"/>
    </xf>
    <xf numFmtId="1" fontId="29" fillId="0" borderId="39" xfId="0" applyNumberFormat="1" applyFont="1" applyBorder="1" applyAlignment="1">
      <alignment horizontal="center"/>
    </xf>
    <xf numFmtId="1" fontId="46" fillId="0" borderId="39" xfId="0" applyNumberFormat="1" applyFont="1" applyBorder="1" applyAlignment="1">
      <alignment horizontal="center"/>
    </xf>
    <xf numFmtId="1" fontId="19" fillId="0" borderId="39" xfId="0" applyNumberFormat="1" applyFont="1" applyBorder="1" applyAlignment="1">
      <alignment horizontal="center" vertical="center" wrapText="1"/>
    </xf>
    <xf numFmtId="10" fontId="19" fillId="0" borderId="56" xfId="0" applyNumberFormat="1" applyFont="1" applyBorder="1" applyAlignment="1">
      <alignment horizontal="center" vertical="center" wrapText="1"/>
    </xf>
    <xf numFmtId="0" fontId="29" fillId="0" borderId="56" xfId="0" applyFont="1" applyBorder="1" applyAlignment="1">
      <alignment horizontal="center"/>
    </xf>
    <xf numFmtId="10" fontId="19" fillId="0" borderId="57" xfId="0" applyNumberFormat="1" applyFont="1" applyBorder="1" applyAlignment="1">
      <alignment horizontal="center" vertical="center" wrapText="1"/>
    </xf>
    <xf numFmtId="0" fontId="36" fillId="6" borderId="37" xfId="0" applyFont="1" applyFill="1" applyBorder="1" applyAlignment="1" applyProtection="1">
      <alignment horizontal="center"/>
      <protection locked="0"/>
    </xf>
    <xf numFmtId="0" fontId="29" fillId="0" borderId="52" xfId="0" applyFont="1" applyBorder="1" applyAlignment="1">
      <alignment horizontal="center"/>
    </xf>
    <xf numFmtId="1" fontId="18" fillId="0" borderId="58" xfId="0" applyNumberFormat="1" applyFont="1" applyBorder="1" applyAlignment="1">
      <alignment horizontal="center"/>
    </xf>
    <xf numFmtId="0" fontId="18" fillId="0" borderId="59" xfId="0" applyFont="1" applyBorder="1" applyAlignment="1"/>
    <xf numFmtId="0" fontId="25" fillId="12" borderId="37" xfId="0" applyFont="1" applyFill="1" applyBorder="1">
      <alignment vertical="center"/>
    </xf>
    <xf numFmtId="0" fontId="22" fillId="12" borderId="38" xfId="0" applyFont="1" applyFill="1" applyBorder="1" applyAlignment="1">
      <alignment vertical="center" wrapText="1"/>
    </xf>
    <xf numFmtId="0" fontId="47" fillId="12" borderId="39" xfId="0" applyFont="1" applyFill="1" applyBorder="1" applyAlignment="1">
      <alignment horizontal="center" vertical="center" wrapText="1"/>
    </xf>
    <xf numFmtId="0" fontId="40" fillId="12" borderId="39" xfId="0" applyFont="1" applyFill="1" applyBorder="1" applyAlignment="1">
      <alignment horizontal="center" vertical="center"/>
    </xf>
    <xf numFmtId="0" fontId="18" fillId="12" borderId="39" xfId="0" applyFont="1" applyFill="1" applyBorder="1" applyAlignment="1">
      <alignment horizontal="center" vertical="center"/>
    </xf>
    <xf numFmtId="1" fontId="16" fillId="12" borderId="39" xfId="0" applyNumberFormat="1" applyFont="1" applyFill="1" applyBorder="1" applyAlignment="1">
      <alignment horizontal="center" vertical="center" wrapText="1"/>
    </xf>
    <xf numFmtId="10" fontId="16" fillId="12" borderId="39" xfId="0" applyNumberFormat="1" applyFont="1" applyFill="1" applyBorder="1" applyAlignment="1">
      <alignment horizontal="center" vertical="center" wrapText="1"/>
    </xf>
    <xf numFmtId="1" fontId="19" fillId="12" borderId="39" xfId="0" applyNumberFormat="1" applyFont="1" applyFill="1" applyBorder="1" applyAlignment="1">
      <alignment horizontal="center" vertical="top" wrapText="1"/>
    </xf>
    <xf numFmtId="0" fontId="48" fillId="8" borderId="39" xfId="0" applyFont="1" applyFill="1" applyBorder="1" applyAlignment="1">
      <alignment horizontal="center" vertical="center" wrapText="1"/>
    </xf>
    <xf numFmtId="10" fontId="19" fillId="0" borderId="39" xfId="0" applyNumberFormat="1" applyFont="1" applyBorder="1" applyAlignment="1">
      <alignment horizontal="center" wrapText="1"/>
    </xf>
    <xf numFmtId="2" fontId="49" fillId="8" borderId="37" xfId="0" applyNumberFormat="1" applyFont="1" applyFill="1" applyBorder="1" applyAlignment="1">
      <alignment horizontal="left" vertical="center" wrapText="1"/>
    </xf>
    <xf numFmtId="10" fontId="37" fillId="0" borderId="39" xfId="0" applyNumberFormat="1" applyFont="1" applyBorder="1" applyAlignment="1">
      <alignment horizontal="center" wrapText="1"/>
    </xf>
    <xf numFmtId="0" fontId="19" fillId="0" borderId="0" xfId="0" applyFont="1" applyAlignment="1">
      <alignment horizontal="center" vertical="center"/>
    </xf>
    <xf numFmtId="0" fontId="11" fillId="0" borderId="0" xfId="0" applyFont="1" applyAlignment="1">
      <alignment horizontal="left" vertical="center" wrapText="1"/>
    </xf>
    <xf numFmtId="0" fontId="17" fillId="0" borderId="0" xfId="0" applyFont="1" applyAlignment="1">
      <alignment horizontal="left" vertical="center" wrapText="1"/>
    </xf>
    <xf numFmtId="0" fontId="28" fillId="0" borderId="0" xfId="0" applyFont="1" applyAlignment="1">
      <alignment horizontal="left" vertical="center" wrapText="1"/>
    </xf>
    <xf numFmtId="1" fontId="11" fillId="0" borderId="0" xfId="0" applyNumberFormat="1" applyFont="1" applyAlignment="1">
      <alignment horizontal="left" vertical="center" wrapText="1"/>
    </xf>
    <xf numFmtId="0" fontId="22" fillId="13" borderId="37" xfId="0" applyFont="1" applyFill="1" applyBorder="1">
      <alignment vertical="center"/>
    </xf>
    <xf numFmtId="10" fontId="43" fillId="0" borderId="39" xfId="0" applyNumberFormat="1" applyFont="1" applyBorder="1" applyAlignment="1">
      <alignment horizontal="center"/>
    </xf>
    <xf numFmtId="10" fontId="16" fillId="0" borderId="39" xfId="0" applyNumberFormat="1" applyFont="1" applyBorder="1" applyAlignment="1">
      <alignment horizontal="center"/>
    </xf>
    <xf numFmtId="10" fontId="50" fillId="0" borderId="39" xfId="0" applyNumberFormat="1" applyFont="1" applyBorder="1" applyAlignment="1">
      <alignment horizontal="center"/>
    </xf>
    <xf numFmtId="0" fontId="26" fillId="0" borderId="39" xfId="0" applyFont="1" applyBorder="1" applyAlignment="1">
      <alignment horizontal="center" wrapText="1"/>
    </xf>
    <xf numFmtId="0" fontId="22" fillId="4" borderId="40" xfId="0" applyFont="1" applyFill="1" applyBorder="1" applyAlignment="1">
      <alignment vertical="center" wrapText="1"/>
    </xf>
    <xf numFmtId="0" fontId="47" fillId="4" borderId="39" xfId="0" applyFont="1" applyFill="1" applyBorder="1" applyAlignment="1">
      <alignment horizontal="center" vertical="center" wrapText="1"/>
    </xf>
    <xf numFmtId="10" fontId="16" fillId="4" borderId="39" xfId="0" applyNumberFormat="1" applyFont="1" applyFill="1" applyBorder="1" applyAlignment="1">
      <alignment horizontal="center" vertical="center" wrapText="1"/>
    </xf>
    <xf numFmtId="0" fontId="11" fillId="8" borderId="39" xfId="0" applyFont="1" applyFill="1" applyBorder="1" applyAlignment="1">
      <alignment horizontal="left" vertical="center" wrapText="1"/>
    </xf>
    <xf numFmtId="0" fontId="25" fillId="13" borderId="37" xfId="0" applyFont="1" applyFill="1" applyBorder="1">
      <alignment vertical="center"/>
    </xf>
    <xf numFmtId="0" fontId="41" fillId="8" borderId="39" xfId="0" applyFont="1" applyFill="1" applyBorder="1" applyAlignment="1">
      <alignment horizontal="left" vertical="center" wrapText="1"/>
    </xf>
    <xf numFmtId="0" fontId="20" fillId="6" borderId="0" xfId="0" applyFont="1" applyFill="1" applyAlignment="1"/>
    <xf numFmtId="2" fontId="16" fillId="0" borderId="39" xfId="0" applyNumberFormat="1" applyFont="1" applyBorder="1" applyAlignment="1">
      <alignment horizontal="center" wrapText="1"/>
    </xf>
    <xf numFmtId="0" fontId="45" fillId="0" borderId="39" xfId="0" applyFont="1" applyBorder="1" applyAlignment="1">
      <alignment horizontal="center"/>
    </xf>
    <xf numFmtId="0" fontId="11" fillId="0" borderId="39" xfId="0" applyFont="1" applyBorder="1" applyAlignment="1">
      <alignment vertical="center" wrapText="1"/>
    </xf>
    <xf numFmtId="0" fontId="51" fillId="0" borderId="39" xfId="0" applyFont="1" applyBorder="1" applyAlignment="1">
      <alignment wrapText="1"/>
    </xf>
    <xf numFmtId="1" fontId="16" fillId="0" borderId="39" xfId="0" applyNumberFormat="1" applyFont="1" applyBorder="1" applyAlignment="1">
      <alignment horizontal="center" vertical="center"/>
    </xf>
    <xf numFmtId="164" fontId="16" fillId="0" borderId="39" xfId="0" applyNumberFormat="1" applyFont="1" applyBorder="1" applyAlignment="1">
      <alignment horizontal="center"/>
    </xf>
    <xf numFmtId="0" fontId="16" fillId="0" borderId="39" xfId="0" applyFont="1" applyBorder="1" applyAlignment="1">
      <alignment horizontal="center"/>
    </xf>
    <xf numFmtId="0" fontId="33" fillId="0" borderId="39" xfId="0" applyFont="1" applyBorder="1" applyAlignment="1">
      <alignment horizontal="left" vertical="center" wrapText="1"/>
    </xf>
    <xf numFmtId="1" fontId="50" fillId="0" borderId="39" xfId="0" applyNumberFormat="1" applyFont="1" applyBorder="1" applyAlignment="1">
      <alignment horizontal="center"/>
    </xf>
    <xf numFmtId="0" fontId="41" fillId="0" borderId="39" xfId="0" applyFont="1" applyBorder="1" applyAlignment="1">
      <alignment horizontal="left" vertical="center" wrapText="1"/>
    </xf>
    <xf numFmtId="0" fontId="28" fillId="0" borderId="37" xfId="0" applyFont="1" applyBorder="1" applyAlignment="1">
      <alignment horizontal="left" wrapText="1"/>
    </xf>
    <xf numFmtId="1" fontId="50" fillId="0" borderId="39" xfId="0" applyNumberFormat="1" applyFont="1" applyBorder="1" applyAlignment="1">
      <alignment horizontal="center" vertical="center"/>
    </xf>
    <xf numFmtId="1" fontId="16" fillId="0" borderId="39" xfId="0" applyNumberFormat="1" applyFont="1" applyBorder="1" applyAlignment="1">
      <alignment horizontal="center" vertical="center" wrapText="1"/>
    </xf>
    <xf numFmtId="0" fontId="45" fillId="0" borderId="39" xfId="0" applyFont="1" applyBorder="1" applyAlignment="1">
      <alignment horizontal="center" vertical="center" wrapText="1"/>
    </xf>
    <xf numFmtId="0" fontId="11" fillId="0" borderId="39" xfId="0" applyFont="1" applyBorder="1" applyAlignment="1">
      <alignment wrapText="1"/>
    </xf>
    <xf numFmtId="1" fontId="16" fillId="0" borderId="39" xfId="0" applyNumberFormat="1" applyFont="1" applyBorder="1" applyAlignment="1">
      <alignment horizontal="center"/>
    </xf>
    <xf numFmtId="1" fontId="16" fillId="0" borderId="39" xfId="0" applyNumberFormat="1" applyFont="1" applyBorder="1" applyAlignment="1"/>
    <xf numFmtId="0" fontId="11" fillId="0" borderId="39" xfId="0" applyFont="1" applyBorder="1" applyAlignment="1">
      <alignment horizontal="left" wrapText="1"/>
    </xf>
    <xf numFmtId="0" fontId="28" fillId="0" borderId="39" xfId="0" applyFont="1" applyBorder="1" applyAlignment="1">
      <alignment vertical="center" wrapText="1"/>
    </xf>
    <xf numFmtId="2" fontId="30" fillId="0" borderId="39" xfId="0" applyNumberFormat="1" applyFont="1" applyBorder="1" applyAlignment="1">
      <alignment horizontal="left" vertical="center" wrapText="1"/>
    </xf>
    <xf numFmtId="2" fontId="33" fillId="0" borderId="39" xfId="0" applyNumberFormat="1" applyFont="1" applyBorder="1" applyAlignment="1">
      <alignment horizontal="left" vertical="center" wrapText="1"/>
    </xf>
    <xf numFmtId="2" fontId="41" fillId="0" borderId="39" xfId="0" applyNumberFormat="1" applyFont="1" applyBorder="1" applyAlignment="1">
      <alignment horizontal="left" vertical="center" wrapText="1"/>
    </xf>
    <xf numFmtId="2" fontId="26" fillId="0" borderId="39" xfId="0" applyNumberFormat="1" applyFont="1" applyBorder="1" applyAlignment="1">
      <alignment horizontal="center" wrapText="1"/>
    </xf>
    <xf numFmtId="1" fontId="18" fillId="0" borderId="39" xfId="0" applyNumberFormat="1" applyFont="1" applyBorder="1" applyAlignment="1">
      <alignment horizontal="center" vertical="center"/>
    </xf>
    <xf numFmtId="0" fontId="52" fillId="0" borderId="39" xfId="0" applyFont="1" applyBorder="1" applyAlignment="1">
      <alignment horizontal="center" vertical="center" wrapText="1"/>
    </xf>
    <xf numFmtId="0" fontId="11" fillId="0" borderId="39" xfId="0" applyFont="1" applyBorder="1" applyAlignment="1">
      <alignment horizontal="left" vertical="center" wrapText="1"/>
    </xf>
    <xf numFmtId="0" fontId="1" fillId="6" borderId="39" xfId="0" applyFont="1" applyFill="1" applyBorder="1" applyAlignment="1" applyProtection="1">
      <protection locked="0"/>
    </xf>
    <xf numFmtId="0" fontId="25" fillId="0" borderId="39" xfId="0" applyFont="1" applyBorder="1" applyAlignment="1">
      <alignment horizontal="right"/>
    </xf>
    <xf numFmtId="0" fontId="25" fillId="6" borderId="37" xfId="0" applyFont="1" applyFill="1" applyBorder="1">
      <alignment vertical="center"/>
    </xf>
    <xf numFmtId="0" fontId="25" fillId="6" borderId="38" xfId="0" applyFont="1" applyFill="1" applyBorder="1">
      <alignment vertical="center"/>
    </xf>
    <xf numFmtId="0" fontId="25" fillId="6" borderId="37" xfId="0" applyFont="1" applyFill="1" applyBorder="1" applyAlignment="1"/>
    <xf numFmtId="0" fontId="22" fillId="6" borderId="60" xfId="0" applyFont="1" applyFill="1" applyBorder="1" applyAlignment="1"/>
    <xf numFmtId="0" fontId="19" fillId="6" borderId="38" xfId="0" applyFont="1" applyFill="1" applyBorder="1" applyProtection="1">
      <alignment vertical="center"/>
      <protection locked="0"/>
    </xf>
    <xf numFmtId="49" fontId="18" fillId="6" borderId="37" xfId="0" applyNumberFormat="1" applyFont="1" applyFill="1" applyBorder="1" applyAlignment="1" applyProtection="1">
      <protection locked="0"/>
    </xf>
    <xf numFmtId="0" fontId="25" fillId="6" borderId="45" xfId="0" applyFont="1" applyFill="1" applyBorder="1" applyAlignment="1" applyProtection="1">
      <protection locked="0"/>
    </xf>
    <xf numFmtId="0" fontId="22" fillId="6" borderId="45" xfId="0" applyFont="1" applyFill="1" applyBorder="1" applyAlignment="1" applyProtection="1">
      <protection locked="0"/>
    </xf>
    <xf numFmtId="0" fontId="22" fillId="6" borderId="49" xfId="0" applyFont="1" applyFill="1" applyBorder="1" applyAlignment="1" applyProtection="1">
      <protection locked="0"/>
    </xf>
    <xf numFmtId="0" fontId="22" fillId="6" borderId="61" xfId="0" applyFont="1" applyFill="1" applyBorder="1" applyAlignment="1" applyProtection="1">
      <protection locked="0"/>
    </xf>
    <xf numFmtId="49" fontId="18" fillId="6" borderId="43" xfId="0" applyNumberFormat="1" applyFont="1" applyFill="1" applyBorder="1" applyAlignment="1" applyProtection="1">
      <protection locked="0"/>
    </xf>
    <xf numFmtId="49" fontId="18" fillId="6" borderId="0" xfId="0" applyNumberFormat="1" applyFont="1" applyFill="1" applyAlignment="1" applyProtection="1">
      <protection locked="0"/>
    </xf>
    <xf numFmtId="49" fontId="18" fillId="6" borderId="49" xfId="0" applyNumberFormat="1" applyFont="1" applyFill="1" applyBorder="1" applyAlignment="1" applyProtection="1">
      <protection locked="0"/>
    </xf>
    <xf numFmtId="49" fontId="18" fillId="6" borderId="62" xfId="0" applyNumberFormat="1" applyFont="1" applyFill="1" applyBorder="1" applyAlignment="1" applyProtection="1">
      <protection locked="0"/>
    </xf>
    <xf numFmtId="49" fontId="18" fillId="6" borderId="63" xfId="0" applyNumberFormat="1" applyFont="1" applyFill="1" applyBorder="1" applyAlignment="1" applyProtection="1">
      <protection locked="0"/>
    </xf>
    <xf numFmtId="0" fontId="53" fillId="3" borderId="44" xfId="1" applyFont="1" applyFill="1" applyBorder="1" applyAlignment="1">
      <alignment horizontal="center" vertical="center"/>
      <protection locked="0"/>
    </xf>
    <xf numFmtId="0" fontId="31" fillId="7" borderId="64" xfId="0" applyFont="1" applyFill="1" applyBorder="1" applyAlignment="1" applyProtection="1">
      <alignment horizontal="center" vertical="center" wrapText="1"/>
      <protection locked="0"/>
    </xf>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1" fontId="16" fillId="0" borderId="69" xfId="0" applyNumberFormat="1" applyFont="1" applyBorder="1" applyAlignment="1"/>
    <xf numFmtId="1" fontId="16" fillId="0" borderId="66" xfId="0" applyNumberFormat="1" applyFont="1" applyBorder="1" applyAlignment="1"/>
    <xf numFmtId="0" fontId="31" fillId="0" borderId="64" xfId="0" applyFont="1" applyBorder="1" applyAlignment="1">
      <alignment horizontal="center" vertical="center" wrapText="1"/>
    </xf>
    <xf numFmtId="0" fontId="16" fillId="0" borderId="70" xfId="0" applyFont="1" applyBorder="1" applyAlignment="1"/>
    <xf numFmtId="0" fontId="16" fillId="0" borderId="71" xfId="0" applyFont="1" applyBorder="1" applyAlignment="1"/>
    <xf numFmtId="0" fontId="16" fillId="0" borderId="72" xfId="0" applyFont="1" applyBorder="1" applyAlignment="1"/>
    <xf numFmtId="1" fontId="16" fillId="0" borderId="72" xfId="0" applyNumberFormat="1" applyFont="1" applyBorder="1" applyAlignment="1"/>
    <xf numFmtId="0" fontId="49" fillId="8" borderId="39" xfId="0" applyFont="1" applyFill="1" applyBorder="1" applyAlignment="1">
      <alignment horizontal="left" vertical="center" wrapText="1"/>
    </xf>
    <xf numFmtId="0" fontId="50" fillId="0" borderId="39" xfId="0" applyFont="1" applyBorder="1" applyAlignment="1">
      <alignment horizontal="center" wrapText="1"/>
    </xf>
    <xf numFmtId="2" fontId="33" fillId="8" borderId="39" xfId="0" applyNumberFormat="1" applyFont="1" applyFill="1" applyBorder="1" applyAlignment="1">
      <alignment horizontal="left" vertical="center" wrapText="1"/>
    </xf>
    <xf numFmtId="2" fontId="43" fillId="8" borderId="39" xfId="0" applyNumberFormat="1" applyFont="1" applyFill="1" applyBorder="1" applyAlignment="1">
      <alignment horizontal="left" vertical="center" wrapText="1"/>
    </xf>
    <xf numFmtId="0" fontId="28" fillId="8" borderId="39" xfId="0" applyFont="1" applyFill="1" applyBorder="1" applyAlignment="1">
      <alignment horizontal="left" vertical="center" wrapText="1"/>
    </xf>
    <xf numFmtId="2" fontId="41" fillId="8" borderId="39" xfId="0" applyNumberFormat="1" applyFont="1" applyFill="1" applyBorder="1" applyAlignment="1">
      <alignment horizontal="left" vertical="center" wrapText="1"/>
    </xf>
    <xf numFmtId="0" fontId="19" fillId="14" borderId="39" xfId="0" applyFont="1" applyFill="1" applyBorder="1" applyAlignment="1">
      <alignment horizontal="center" vertical="center" wrapText="1"/>
    </xf>
    <xf numFmtId="0" fontId="28" fillId="0" borderId="39" xfId="0" applyFont="1" applyBorder="1" applyAlignment="1">
      <alignment horizontal="left" vertical="center" wrapText="1"/>
    </xf>
    <xf numFmtId="0" fontId="22" fillId="6" borderId="37" xfId="0" applyFont="1" applyFill="1" applyBorder="1" applyAlignment="1">
      <alignment horizontal="left" vertical="center"/>
    </xf>
    <xf numFmtId="1" fontId="11" fillId="0" borderId="51" xfId="0" applyNumberFormat="1" applyFont="1" applyBorder="1" applyAlignment="1"/>
    <xf numFmtId="0" fontId="20" fillId="5" borderId="37" xfId="0" applyFont="1" applyFill="1" applyBorder="1">
      <alignment vertical="center"/>
    </xf>
    <xf numFmtId="0" fontId="20" fillId="5" borderId="40" xfId="0" applyFont="1" applyFill="1" applyBorder="1" applyAlignment="1"/>
    <xf numFmtId="0" fontId="20" fillId="5" borderId="39" xfId="0" applyFont="1" applyFill="1" applyBorder="1" applyAlignment="1">
      <alignment horizontal="right"/>
    </xf>
    <xf numFmtId="49" fontId="1" fillId="6" borderId="39" xfId="0" applyNumberFormat="1" applyFont="1" applyFill="1" applyBorder="1" applyAlignment="1" applyProtection="1">
      <protection locked="0"/>
    </xf>
    <xf numFmtId="0" fontId="47" fillId="0" borderId="0" xfId="0" applyFont="1" applyAlignment="1">
      <alignment horizontal="center" vertical="center"/>
    </xf>
    <xf numFmtId="0" fontId="22" fillId="6" borderId="37" xfId="0" applyFont="1" applyFill="1" applyBorder="1" applyAlignment="1"/>
    <xf numFmtId="0" fontId="19" fillId="6" borderId="40" xfId="0" applyFont="1" applyFill="1" applyBorder="1">
      <alignment vertical="center"/>
    </xf>
    <xf numFmtId="0" fontId="22" fillId="6" borderId="40" xfId="0" applyFont="1" applyFill="1" applyBorder="1" applyAlignment="1"/>
    <xf numFmtId="0" fontId="22" fillId="6" borderId="40" xfId="0" applyFont="1" applyFill="1" applyBorder="1" applyAlignment="1" applyProtection="1">
      <protection locked="0"/>
    </xf>
    <xf numFmtId="49" fontId="18" fillId="6" borderId="40" xfId="0" applyNumberFormat="1" applyFont="1" applyFill="1" applyBorder="1" applyAlignment="1" applyProtection="1">
      <protection locked="0"/>
    </xf>
    <xf numFmtId="0" fontId="24" fillId="3" borderId="73" xfId="1" applyFont="1" applyFill="1" applyBorder="1" applyAlignment="1">
      <alignment horizontal="center" vertical="center"/>
      <protection locked="0"/>
    </xf>
    <xf numFmtId="0" fontId="22" fillId="0" borderId="0" xfId="0" applyFont="1" applyAlignment="1">
      <alignment horizontal="right"/>
    </xf>
    <xf numFmtId="1" fontId="22" fillId="4" borderId="38" xfId="0" applyNumberFormat="1" applyFont="1" applyFill="1" applyBorder="1">
      <alignment vertical="center"/>
    </xf>
    <xf numFmtId="0" fontId="22" fillId="4" borderId="40" xfId="0" applyFont="1" applyFill="1" applyBorder="1">
      <alignment vertical="center"/>
    </xf>
    <xf numFmtId="0" fontId="32" fillId="0" borderId="39" xfId="0" applyFont="1" applyBorder="1" applyAlignment="1">
      <alignment horizontal="left" vertical="center" wrapText="1"/>
    </xf>
    <xf numFmtId="0" fontId="54" fillId="7" borderId="50" xfId="0" applyFont="1" applyFill="1" applyBorder="1" applyAlignment="1" applyProtection="1">
      <alignment horizontal="center" vertical="center"/>
      <protection locked="0"/>
    </xf>
    <xf numFmtId="0" fontId="42" fillId="0" borderId="39" xfId="0" applyFont="1" applyBorder="1" applyAlignment="1">
      <alignment horizontal="center" vertical="center" wrapText="1"/>
    </xf>
    <xf numFmtId="0" fontId="29" fillId="0" borderId="37" xfId="0" applyFont="1" applyBorder="1" applyAlignment="1">
      <alignment horizontal="center" vertical="center"/>
    </xf>
    <xf numFmtId="0" fontId="29" fillId="0" borderId="37" xfId="0" applyFont="1" applyBorder="1">
      <alignment vertical="center"/>
    </xf>
    <xf numFmtId="0" fontId="29" fillId="0" borderId="38" xfId="0" applyFont="1" applyBorder="1">
      <alignment vertical="center"/>
    </xf>
    <xf numFmtId="1" fontId="29" fillId="0" borderId="38" xfId="0" applyNumberFormat="1" applyFont="1" applyBorder="1">
      <alignment vertical="center"/>
    </xf>
    <xf numFmtId="1" fontId="29" fillId="15" borderId="74" xfId="0" applyNumberFormat="1" applyFont="1" applyFill="1" applyBorder="1" applyAlignment="1">
      <alignment horizontal="center"/>
    </xf>
    <xf numFmtId="0" fontId="55" fillId="0" borderId="39" xfId="0" applyFont="1" applyBorder="1" applyAlignment="1">
      <alignment horizontal="left" vertical="center" wrapText="1"/>
    </xf>
    <xf numFmtId="1" fontId="29" fillId="15" borderId="75" xfId="0" applyNumberFormat="1" applyFont="1" applyFill="1" applyBorder="1" applyAlignment="1">
      <alignment horizontal="center"/>
    </xf>
    <xf numFmtId="2" fontId="19" fillId="0" borderId="76" xfId="0" applyNumberFormat="1" applyFont="1" applyBorder="1" applyAlignment="1">
      <alignment horizontal="center" wrapText="1"/>
    </xf>
    <xf numFmtId="0" fontId="11" fillId="0" borderId="39" xfId="0" applyFont="1" applyBorder="1">
      <alignment vertical="center"/>
    </xf>
    <xf numFmtId="0" fontId="30" fillId="0" borderId="39" xfId="0" applyFont="1" applyBorder="1" applyAlignment="1">
      <alignment horizontal="left" vertical="center" wrapText="1"/>
    </xf>
    <xf numFmtId="0" fontId="29" fillId="6" borderId="39" xfId="0" applyFont="1" applyFill="1" applyBorder="1" applyAlignment="1" applyProtection="1">
      <alignment horizontal="center" vertical="center"/>
      <protection locked="0"/>
    </xf>
    <xf numFmtId="1" fontId="29" fillId="15" borderId="77" xfId="0" applyNumberFormat="1" applyFont="1" applyFill="1" applyBorder="1" applyAlignment="1">
      <alignment horizontal="center"/>
    </xf>
    <xf numFmtId="0" fontId="56" fillId="0" borderId="39" xfId="0" applyFont="1" applyBorder="1" applyAlignment="1">
      <alignment horizontal="left" vertical="center" wrapText="1"/>
    </xf>
    <xf numFmtId="0" fontId="30" fillId="0" borderId="39" xfId="0" applyFont="1" applyBorder="1" applyAlignment="1">
      <alignment horizontal="center" vertical="center" wrapText="1"/>
    </xf>
    <xf numFmtId="164" fontId="49" fillId="0" borderId="39" xfId="0" applyNumberFormat="1" applyFont="1" applyBorder="1" applyAlignment="1">
      <alignment horizontal="center" vertical="center" wrapText="1"/>
    </xf>
    <xf numFmtId="0" fontId="25" fillId="4" borderId="37" xfId="0" applyFont="1" applyFill="1" applyBorder="1">
      <alignment vertical="center"/>
    </xf>
    <xf numFmtId="1" fontId="19" fillId="4" borderId="39" xfId="0" applyNumberFormat="1" applyFont="1" applyFill="1" applyBorder="1" applyAlignment="1">
      <alignment horizontal="center" vertical="top" wrapText="1"/>
    </xf>
    <xf numFmtId="0" fontId="11" fillId="8" borderId="39" xfId="0" applyFont="1" applyFill="1" applyBorder="1" applyAlignment="1">
      <alignment horizontal="center" vertical="center"/>
    </xf>
    <xf numFmtId="0" fontId="33" fillId="8" borderId="39" xfId="0" applyFont="1" applyFill="1" applyBorder="1" applyAlignment="1">
      <alignment horizontal="left" vertical="center" wrapText="1"/>
    </xf>
    <xf numFmtId="1" fontId="19" fillId="4" borderId="39" xfId="0" applyNumberFormat="1" applyFont="1" applyFill="1" applyBorder="1" applyAlignment="1">
      <alignment horizontal="center" vertical="center" wrapText="1"/>
    </xf>
    <xf numFmtId="0" fontId="11" fillId="8" borderId="39" xfId="0" applyFont="1" applyFill="1" applyBorder="1" applyAlignment="1">
      <alignment horizontal="center"/>
    </xf>
    <xf numFmtId="0" fontId="55" fillId="8" borderId="39" xfId="0" applyFont="1" applyFill="1" applyBorder="1" applyAlignment="1">
      <alignment horizontal="left" vertical="center" wrapText="1"/>
    </xf>
    <xf numFmtId="0" fontId="31" fillId="8" borderId="37" xfId="0" applyFont="1" applyFill="1" applyBorder="1" applyAlignment="1">
      <alignment horizontal="left" vertical="center" wrapText="1"/>
    </xf>
    <xf numFmtId="164" fontId="57" fillId="0" borderId="39" xfId="0" applyNumberFormat="1" applyFont="1" applyBorder="1" applyAlignment="1">
      <alignment horizontal="center"/>
    </xf>
    <xf numFmtId="0" fontId="58" fillId="8" borderId="37" xfId="0" applyFont="1" applyFill="1" applyBorder="1" applyAlignment="1">
      <alignment horizontal="left" vertical="center" wrapText="1"/>
    </xf>
    <xf numFmtId="0" fontId="49" fillId="8" borderId="37" xfId="0" applyFont="1" applyFill="1" applyBorder="1" applyAlignment="1">
      <alignment horizontal="left" vertical="center" wrapText="1"/>
    </xf>
    <xf numFmtId="1" fontId="59" fillId="0" borderId="39" xfId="0" applyNumberFormat="1" applyFont="1" applyBorder="1" applyAlignment="1">
      <alignment horizontal="center"/>
    </xf>
    <xf numFmtId="1" fontId="59" fillId="0" borderId="0" xfId="0" applyNumberFormat="1" applyFont="1" applyAlignment="1">
      <alignment horizontal="center"/>
    </xf>
    <xf numFmtId="0" fontId="36" fillId="11" borderId="39" xfId="0" applyFont="1" applyFill="1" applyBorder="1" applyAlignment="1">
      <alignment horizontal="center"/>
    </xf>
    <xf numFmtId="10" fontId="59" fillId="0" borderId="39" xfId="0" applyNumberFormat="1" applyFont="1" applyBorder="1" applyAlignment="1">
      <alignment horizontal="center"/>
    </xf>
    <xf numFmtId="0" fontId="26" fillId="6" borderId="39" xfId="0" applyFont="1" applyFill="1" applyBorder="1" applyAlignment="1">
      <alignment horizontal="center"/>
    </xf>
    <xf numFmtId="0" fontId="25" fillId="4" borderId="37" xfId="0" applyFont="1" applyFill="1" applyBorder="1" applyAlignment="1">
      <alignment horizontal="left" vertical="center"/>
    </xf>
    <xf numFmtId="1" fontId="35" fillId="7" borderId="50" xfId="0" applyNumberFormat="1" applyFont="1" applyFill="1" applyBorder="1" applyAlignment="1" applyProtection="1">
      <alignment horizontal="center"/>
      <protection locked="0"/>
    </xf>
    <xf numFmtId="1" fontId="36" fillId="6" borderId="39" xfId="0" applyNumberFormat="1" applyFont="1" applyFill="1" applyBorder="1" applyAlignment="1" applyProtection="1">
      <alignment horizontal="center"/>
      <protection locked="0"/>
    </xf>
    <xf numFmtId="0" fontId="60" fillId="4" borderId="37" xfId="0" applyFont="1" applyFill="1" applyBorder="1">
      <alignment vertical="center"/>
    </xf>
    <xf numFmtId="2" fontId="43" fillId="0" borderId="39" xfId="0" applyNumberFormat="1" applyFont="1" applyBorder="1" applyAlignment="1">
      <alignment horizontal="center"/>
    </xf>
    <xf numFmtId="2" fontId="43" fillId="0" borderId="0" xfId="0" applyNumberFormat="1" applyFont="1" applyAlignment="1">
      <alignment horizontal="center"/>
    </xf>
    <xf numFmtId="0" fontId="61" fillId="4" borderId="37" xfId="0" applyFont="1" applyFill="1" applyBorder="1">
      <alignment vertical="center"/>
    </xf>
    <xf numFmtId="165" fontId="18" fillId="0" borderId="39" xfId="0" applyNumberFormat="1" applyFont="1" applyBorder="1" applyAlignment="1">
      <alignment horizontal="center"/>
    </xf>
    <xf numFmtId="1" fontId="40" fillId="0" borderId="39" xfId="0" applyNumberFormat="1" applyFont="1" applyBorder="1" applyAlignment="1">
      <alignment horizontal="center"/>
    </xf>
    <xf numFmtId="165" fontId="18" fillId="0" borderId="0" xfId="0" applyNumberFormat="1" applyFont="1" applyAlignment="1">
      <alignment horizontal="center"/>
    </xf>
    <xf numFmtId="2" fontId="18" fillId="0" borderId="39" xfId="0" applyNumberFormat="1" applyFont="1" applyBorder="1" applyAlignment="1">
      <alignment horizontal="center"/>
    </xf>
    <xf numFmtId="0" fontId="33" fillId="0" borderId="0" xfId="0" applyFont="1" applyAlignment="1">
      <alignment horizontal="center"/>
    </xf>
    <xf numFmtId="0" fontId="22" fillId="12" borderId="37" xfId="0" applyFont="1" applyFill="1" applyBorder="1">
      <alignment vertical="center"/>
    </xf>
    <xf numFmtId="2" fontId="42" fillId="8" borderId="39" xfId="0" applyNumberFormat="1" applyFont="1" applyFill="1" applyBorder="1" applyAlignment="1">
      <alignment horizontal="center" vertical="center" wrapText="1"/>
    </xf>
    <xf numFmtId="0" fontId="1" fillId="16" borderId="0" xfId="0" applyFont="1" applyFill="1" applyAlignment="1"/>
    <xf numFmtId="0" fontId="22" fillId="12" borderId="40" xfId="0" applyFont="1" applyFill="1" applyBorder="1" applyAlignment="1">
      <alignment vertical="center" wrapText="1"/>
    </xf>
    <xf numFmtId="0" fontId="11" fillId="0" borderId="39" xfId="0" applyFont="1" applyBorder="1" applyAlignment="1"/>
    <xf numFmtId="0" fontId="18" fillId="0" borderId="39" xfId="0" applyFont="1" applyBorder="1" applyAlignment="1"/>
    <xf numFmtId="0" fontId="33" fillId="0" borderId="39" xfId="0" applyFont="1" applyBorder="1" applyAlignment="1">
      <alignment horizontal="center" vertical="center"/>
    </xf>
    <xf numFmtId="2" fontId="50" fillId="0" borderId="39" xfId="0" applyNumberFormat="1" applyFont="1" applyBorder="1" applyAlignment="1">
      <alignment horizontal="left" vertical="center" wrapText="1"/>
    </xf>
    <xf numFmtId="0" fontId="16" fillId="0" borderId="39" xfId="0" applyFont="1" applyBorder="1" applyAlignment="1"/>
    <xf numFmtId="164" fontId="16" fillId="0" borderId="39" xfId="0" applyNumberFormat="1" applyFont="1" applyBorder="1" applyAlignment="1">
      <alignment horizontal="center" vertical="center"/>
    </xf>
    <xf numFmtId="0" fontId="62" fillId="0" borderId="39" xfId="0" applyFont="1" applyBorder="1" applyAlignment="1">
      <alignment horizontal="center" vertical="center"/>
    </xf>
    <xf numFmtId="1" fontId="63" fillId="0" borderId="39" xfId="0" applyNumberFormat="1" applyFont="1" applyBorder="1" applyAlignment="1">
      <alignment horizontal="center"/>
    </xf>
    <xf numFmtId="164" fontId="16" fillId="0" borderId="39" xfId="0" applyNumberFormat="1" applyFont="1" applyBorder="1" applyAlignment="1"/>
    <xf numFmtId="1" fontId="26" fillId="0" borderId="39" xfId="0" applyNumberFormat="1" applyFont="1" applyBorder="1" applyAlignment="1">
      <alignment horizontal="center"/>
    </xf>
    <xf numFmtId="0" fontId="26" fillId="0" borderId="39" xfId="0" applyFont="1" applyBorder="1" applyAlignment="1">
      <alignment horizontal="center"/>
    </xf>
    <xf numFmtId="2" fontId="16" fillId="0" borderId="39" xfId="0" applyNumberFormat="1" applyFont="1" applyBorder="1" applyAlignment="1">
      <alignment horizontal="center" vertical="center"/>
    </xf>
    <xf numFmtId="0" fontId="26" fillId="0" borderId="78" xfId="0" applyFont="1" applyBorder="1" applyAlignment="1">
      <alignment horizontal="center"/>
    </xf>
    <xf numFmtId="0" fontId="62" fillId="0" borderId="78" xfId="0" applyFont="1" applyBorder="1" applyAlignment="1">
      <alignment horizontal="center" vertical="center"/>
    </xf>
    <xf numFmtId="0" fontId="11" fillId="0" borderId="78" xfId="0" applyFont="1" applyBorder="1" applyAlignment="1">
      <alignment vertical="center" wrapText="1"/>
    </xf>
    <xf numFmtId="2" fontId="50" fillId="0" borderId="78" xfId="0" applyNumberFormat="1" applyFont="1" applyBorder="1" applyAlignment="1">
      <alignment horizontal="left" vertical="center" wrapText="1"/>
    </xf>
    <xf numFmtId="0" fontId="19" fillId="0" borderId="78" xfId="0" applyFont="1" applyBorder="1" applyAlignment="1">
      <alignment horizontal="center" vertical="center" wrapText="1"/>
    </xf>
    <xf numFmtId="0" fontId="45" fillId="0" borderId="78" xfId="0" applyFont="1" applyBorder="1" applyAlignment="1">
      <alignment horizontal="center" vertical="center" wrapText="1"/>
    </xf>
    <xf numFmtId="1" fontId="16" fillId="0" borderId="78" xfId="0" applyNumberFormat="1" applyFont="1" applyBorder="1" applyAlignment="1">
      <alignment horizontal="center" vertical="center"/>
    </xf>
    <xf numFmtId="2" fontId="16" fillId="0" borderId="78" xfId="0" applyNumberFormat="1" applyFont="1" applyBorder="1" applyAlignment="1">
      <alignment horizontal="center" vertical="center"/>
    </xf>
    <xf numFmtId="0" fontId="56" fillId="0" borderId="50" xfId="0" applyFont="1" applyBorder="1" applyAlignment="1">
      <alignment horizontal="left" vertical="center" wrapText="1"/>
    </xf>
    <xf numFmtId="0" fontId="26" fillId="0" borderId="50" xfId="0" applyFont="1" applyBorder="1" applyAlignment="1">
      <alignment horizontal="center" vertical="center"/>
    </xf>
    <xf numFmtId="0" fontId="25" fillId="6" borderId="37" xfId="0" applyFont="1" applyFill="1" applyBorder="1" applyAlignment="1" applyProtection="1">
      <protection locked="0"/>
    </xf>
    <xf numFmtId="1" fontId="20" fillId="5" borderId="38" xfId="0" applyNumberFormat="1" applyFont="1" applyFill="1" applyBorder="1" applyAlignment="1"/>
    <xf numFmtId="0" fontId="11" fillId="0" borderId="39" xfId="0" applyFont="1" applyBorder="1" applyAlignment="1">
      <alignment horizontal="right"/>
    </xf>
    <xf numFmtId="0" fontId="11" fillId="6" borderId="37" xfId="0" applyFont="1" applyFill="1" applyBorder="1" applyAlignment="1"/>
    <xf numFmtId="0" fontId="11" fillId="6" borderId="38" xfId="0" applyFont="1" applyFill="1" applyBorder="1" applyAlignment="1"/>
    <xf numFmtId="1" fontId="11" fillId="6" borderId="38" xfId="0" applyNumberFormat="1" applyFont="1" applyFill="1" applyBorder="1" applyAlignment="1"/>
    <xf numFmtId="0" fontId="11" fillId="6" borderId="40" xfId="0" applyFont="1" applyFill="1" applyBorder="1" applyAlignment="1"/>
    <xf numFmtId="0" fontId="6" fillId="2" borderId="36" xfId="1" applyFont="1" applyFill="1" applyBorder="1" applyAlignment="1" applyProtection="1"/>
    <xf numFmtId="1" fontId="60" fillId="6" borderId="39" xfId="0" applyNumberFormat="1" applyFont="1" applyFill="1" applyBorder="1" applyAlignment="1">
      <alignment horizontal="center" vertical="center"/>
    </xf>
    <xf numFmtId="1" fontId="29" fillId="15" borderId="40" xfId="0" applyNumberFormat="1" applyFont="1" applyFill="1" applyBorder="1" applyAlignment="1">
      <alignment horizontal="center"/>
    </xf>
    <xf numFmtId="0" fontId="9" fillId="0" borderId="38" xfId="0" applyFont="1" applyBorder="1">
      <alignment vertical="center"/>
    </xf>
    <xf numFmtId="0" fontId="56" fillId="0" borderId="0" xfId="0" applyFont="1" applyAlignment="1">
      <alignment horizontal="left" vertical="center" wrapText="1"/>
    </xf>
    <xf numFmtId="1" fontId="26" fillId="6" borderId="39" xfId="0" applyNumberFormat="1" applyFont="1" applyFill="1" applyBorder="1" applyAlignment="1">
      <alignment horizontal="center"/>
    </xf>
    <xf numFmtId="0" fontId="52" fillId="0" borderId="39" xfId="0" applyFont="1" applyBorder="1" applyAlignment="1">
      <alignment horizontal="center" wrapText="1"/>
    </xf>
    <xf numFmtId="0" fontId="64" fillId="0" borderId="0" xfId="0" applyFont="1" applyAlignment="1"/>
    <xf numFmtId="0" fontId="64" fillId="0" borderId="0" xfId="0" applyFont="1" applyAlignment="1">
      <alignment horizontal="center" vertical="center"/>
    </xf>
    <xf numFmtId="0" fontId="65" fillId="17" borderId="79" xfId="0" applyFont="1" applyFill="1" applyBorder="1" applyAlignment="1">
      <alignment horizontal="right"/>
    </xf>
    <xf numFmtId="0" fontId="66" fillId="17" borderId="80" xfId="0" applyFont="1" applyFill="1" applyBorder="1" applyAlignment="1">
      <alignment horizontal="left"/>
    </xf>
    <xf numFmtId="0" fontId="66" fillId="17" borderId="81" xfId="0" applyFont="1" applyFill="1" applyBorder="1" applyAlignment="1"/>
    <xf numFmtId="0" fontId="66" fillId="17" borderId="0" xfId="0" applyFont="1" applyFill="1" applyAlignment="1"/>
    <xf numFmtId="0" fontId="50" fillId="2" borderId="82" xfId="1" applyFont="1" applyFill="1" applyBorder="1" applyAlignment="1" applyProtection="1">
      <alignment horizontal="center" vertical="center" wrapText="1"/>
    </xf>
    <xf numFmtId="0" fontId="67" fillId="18" borderId="80" xfId="0" applyFont="1" applyFill="1" applyBorder="1">
      <alignment vertical="center"/>
    </xf>
    <xf numFmtId="0" fontId="67" fillId="18" borderId="81" xfId="0" applyFont="1" applyFill="1" applyBorder="1">
      <alignment vertical="center"/>
    </xf>
    <xf numFmtId="0" fontId="67" fillId="18" borderId="80" xfId="0" applyFont="1" applyFill="1" applyBorder="1" applyAlignment="1">
      <alignment horizontal="left" vertical="center"/>
    </xf>
    <xf numFmtId="0" fontId="67" fillId="18" borderId="81" xfId="0" applyFont="1" applyFill="1" applyBorder="1" applyAlignment="1">
      <alignment horizontal="left" vertical="center"/>
    </xf>
    <xf numFmtId="0" fontId="67" fillId="18" borderId="0" xfId="0" applyFont="1" applyFill="1" applyAlignment="1">
      <alignment horizontal="left" vertical="center"/>
    </xf>
    <xf numFmtId="0" fontId="68" fillId="0" borderId="0" xfId="0" applyFont="1" applyAlignment="1"/>
    <xf numFmtId="0" fontId="69" fillId="0" borderId="0" xfId="0" applyFont="1" applyAlignment="1"/>
    <xf numFmtId="0" fontId="6" fillId="19" borderId="39" xfId="0" applyFont="1" applyFill="1" applyBorder="1" applyAlignment="1">
      <alignment horizontal="center" vertical="center"/>
    </xf>
    <xf numFmtId="0" fontId="62" fillId="20" borderId="39" xfId="0" applyFont="1" applyFill="1" applyBorder="1" applyAlignment="1">
      <alignment horizontal="center" vertical="center" wrapText="1"/>
    </xf>
    <xf numFmtId="0" fontId="1" fillId="0" borderId="0" xfId="0" applyFont="1" applyAlignment="1">
      <alignment horizontal="center" vertical="center"/>
    </xf>
    <xf numFmtId="0" fontId="70" fillId="11" borderId="0" xfId="0" applyFont="1" applyFill="1" applyAlignment="1"/>
    <xf numFmtId="0" fontId="64" fillId="11" borderId="39" xfId="0" applyFont="1" applyFill="1" applyBorder="1" applyAlignment="1">
      <alignment horizontal="center" vertical="center"/>
    </xf>
    <xf numFmtId="0" fontId="62" fillId="0" borderId="39" xfId="0" applyFont="1" applyBorder="1" applyAlignment="1">
      <alignment vertical="center" wrapText="1"/>
    </xf>
    <xf numFmtId="0" fontId="62" fillId="0" borderId="39" xfId="0" applyFont="1" applyBorder="1" applyAlignment="1">
      <alignment horizontal="center" vertical="center" wrapText="1"/>
    </xf>
    <xf numFmtId="2" fontId="62" fillId="0" borderId="39" xfId="0" applyNumberFormat="1" applyFont="1" applyBorder="1" applyAlignment="1">
      <alignment horizontal="center" vertical="center" wrapText="1"/>
    </xf>
    <xf numFmtId="164" fontId="62" fillId="0" borderId="39" xfId="0" applyNumberFormat="1" applyFont="1" applyBorder="1" applyAlignment="1">
      <alignment horizontal="center"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22" fillId="21" borderId="79" xfId="0" applyFont="1" applyFill="1" applyBorder="1">
      <alignment vertical="center"/>
    </xf>
    <xf numFmtId="0" fontId="22" fillId="21" borderId="83" xfId="0" applyFont="1" applyFill="1" applyBorder="1">
      <alignment vertical="center"/>
    </xf>
    <xf numFmtId="0" fontId="20" fillId="21" borderId="84" xfId="0" applyFont="1" applyFill="1" applyBorder="1">
      <alignment vertical="center"/>
    </xf>
    <xf numFmtId="0" fontId="19" fillId="21" borderId="84" xfId="0" applyFont="1" applyFill="1" applyBorder="1">
      <alignment vertical="center"/>
    </xf>
    <xf numFmtId="0" fontId="11" fillId="21" borderId="84" xfId="0" applyFont="1" applyFill="1" applyBorder="1">
      <alignment vertical="center"/>
    </xf>
    <xf numFmtId="0" fontId="47" fillId="21" borderId="84" xfId="0" applyFont="1" applyFill="1" applyBorder="1" applyAlignment="1">
      <alignment horizontal="center" vertical="center" wrapText="1"/>
    </xf>
    <xf numFmtId="0" fontId="29" fillId="21" borderId="85" xfId="0" applyFont="1" applyFill="1" applyBorder="1" applyAlignment="1">
      <alignment horizontal="center" vertical="center" wrapText="1"/>
    </xf>
    <xf numFmtId="1" fontId="29" fillId="21" borderId="85" xfId="0" applyNumberFormat="1" applyFont="1" applyFill="1" applyBorder="1" applyAlignment="1">
      <alignment horizontal="center" vertical="center" wrapText="1"/>
    </xf>
    <xf numFmtId="0" fontId="60" fillId="22" borderId="86" xfId="0" applyFont="1" applyFill="1" applyBorder="1" applyAlignment="1">
      <alignment horizontal="center" vertical="center" wrapText="1"/>
    </xf>
    <xf numFmtId="1" fontId="62" fillId="11" borderId="39" xfId="0" applyNumberFormat="1" applyFont="1" applyFill="1" applyBorder="1" applyAlignment="1">
      <alignment horizontal="center" vertical="center" wrapText="1"/>
    </xf>
    <xf numFmtId="1" fontId="64" fillId="11" borderId="39" xfId="0" applyNumberFormat="1" applyFont="1" applyFill="1" applyBorder="1" applyAlignment="1">
      <alignment horizontal="center" vertical="center"/>
    </xf>
    <xf numFmtId="0" fontId="37" fillId="0" borderId="39" xfId="0" applyFont="1" applyBorder="1" applyAlignment="1">
      <alignment horizontal="center" vertical="center" wrapText="1"/>
    </xf>
    <xf numFmtId="1" fontId="11" fillId="0" borderId="39" xfId="0" applyNumberFormat="1" applyFont="1" applyBorder="1" applyAlignment="1">
      <alignment horizontal="center" vertical="center"/>
    </xf>
    <xf numFmtId="0" fontId="62" fillId="20" borderId="39" xfId="0" applyFont="1" applyFill="1" applyBorder="1" applyAlignment="1">
      <alignment vertical="center" wrapText="1"/>
    </xf>
    <xf numFmtId="0" fontId="32" fillId="0" borderId="37" xfId="0" applyFont="1" applyBorder="1" applyAlignment="1">
      <alignment horizontal="left" vertical="center" wrapText="1"/>
    </xf>
    <xf numFmtId="10" fontId="11" fillId="0" borderId="39" xfId="0" applyNumberFormat="1" applyFont="1" applyBorder="1" applyAlignment="1">
      <alignment horizontal="center" vertical="center"/>
    </xf>
    <xf numFmtId="2" fontId="11" fillId="0" borderId="39" xfId="0" applyNumberFormat="1" applyFont="1" applyBorder="1" applyAlignment="1">
      <alignment horizontal="center" vertical="center"/>
    </xf>
    <xf numFmtId="0" fontId="33" fillId="0" borderId="39" xfId="0" applyFont="1" applyBorder="1" applyAlignment="1">
      <alignment vertical="center" wrapText="1"/>
    </xf>
    <xf numFmtId="0" fontId="62" fillId="0" borderId="39" xfId="0" applyFont="1" applyBorder="1" applyAlignment="1">
      <alignment horizontal="left" vertical="center" wrapText="1"/>
    </xf>
    <xf numFmtId="1" fontId="37" fillId="0" borderId="39" xfId="0" applyNumberFormat="1" applyFont="1" applyBorder="1" applyAlignment="1">
      <alignment horizontal="center"/>
    </xf>
    <xf numFmtId="2" fontId="11" fillId="0" borderId="43" xfId="0" applyNumberFormat="1" applyFont="1" applyBorder="1" applyAlignment="1">
      <alignment horizontal="center" vertical="center"/>
    </xf>
    <xf numFmtId="1" fontId="19" fillId="0" borderId="39" xfId="0" applyNumberFormat="1" applyFont="1" applyBorder="1" applyAlignment="1">
      <alignment horizontal="center"/>
    </xf>
    <xf numFmtId="0" fontId="62" fillId="21" borderId="39" xfId="0" applyFont="1" applyFill="1" applyBorder="1">
      <alignment vertical="center"/>
    </xf>
    <xf numFmtId="0" fontId="71" fillId="0" borderId="39" xfId="0" applyFont="1" applyBorder="1" applyAlignment="1">
      <alignment horizontal="center" vertical="center" wrapText="1"/>
    </xf>
    <xf numFmtId="0" fontId="33" fillId="21" borderId="39" xfId="0" applyFont="1" applyFill="1" applyBorder="1">
      <alignment vertical="center"/>
    </xf>
    <xf numFmtId="0" fontId="16" fillId="0" borderId="78" xfId="0" applyFont="1" applyBorder="1" applyAlignment="1">
      <alignment horizontal="center"/>
    </xf>
    <xf numFmtId="0" fontId="33" fillId="21" borderId="39" xfId="0" applyFont="1" applyFill="1" applyBorder="1" applyAlignment="1">
      <alignment vertical="center" wrapText="1"/>
    </xf>
    <xf numFmtId="0" fontId="62" fillId="0" borderId="37" xfId="0" applyFont="1" applyBorder="1" applyAlignment="1">
      <alignment horizontal="center" vertical="center"/>
    </xf>
    <xf numFmtId="0" fontId="68" fillId="0" borderId="50" xfId="0" applyFont="1" applyBorder="1" applyAlignment="1">
      <alignment horizontal="center" vertical="center"/>
    </xf>
    <xf numFmtId="0" fontId="56" fillId="0" borderId="40" xfId="0" applyFont="1" applyBorder="1" applyAlignment="1">
      <alignment horizontal="left" vertical="center" wrapText="1"/>
    </xf>
    <xf numFmtId="0" fontId="29" fillId="21" borderId="87" xfId="0" applyFont="1" applyFill="1" applyBorder="1" applyAlignment="1">
      <alignment horizontal="center" vertical="center" wrapText="1"/>
    </xf>
    <xf numFmtId="0" fontId="25" fillId="11" borderId="88" xfId="0" applyFont="1" applyFill="1" applyBorder="1" applyAlignment="1">
      <alignment horizontal="center" vertical="center" wrapText="1"/>
    </xf>
    <xf numFmtId="0" fontId="64" fillId="6" borderId="0" xfId="0" applyFont="1" applyFill="1" applyAlignment="1"/>
    <xf numFmtId="0" fontId="72" fillId="17" borderId="79" xfId="0" applyFont="1" applyFill="1" applyBorder="1">
      <alignment vertical="center"/>
    </xf>
    <xf numFmtId="0" fontId="66" fillId="17" borderId="83" xfId="0" applyFont="1" applyFill="1" applyBorder="1" applyAlignment="1"/>
    <xf numFmtId="0" fontId="22" fillId="17" borderId="83" xfId="0" applyFont="1" applyFill="1" applyBorder="1" applyAlignment="1"/>
    <xf numFmtId="0" fontId="64" fillId="17" borderId="83" xfId="0" applyFont="1" applyFill="1" applyBorder="1" applyAlignment="1"/>
    <xf numFmtId="0" fontId="62" fillId="2" borderId="36" xfId="1" applyFont="1" applyFill="1" applyBorder="1" applyAlignment="1" applyProtection="1">
      <alignment vertical="center" wrapText="1"/>
    </xf>
    <xf numFmtId="0" fontId="65" fillId="23" borderId="79" xfId="0" applyFont="1" applyFill="1" applyBorder="1" applyAlignment="1">
      <alignment horizontal="center"/>
    </xf>
    <xf numFmtId="0" fontId="67" fillId="23" borderId="83" xfId="0" applyFont="1" applyFill="1" applyBorder="1" applyAlignment="1"/>
    <xf numFmtId="0" fontId="67" fillId="23" borderId="89" xfId="0" applyFont="1" applyFill="1" applyBorder="1" applyAlignment="1"/>
    <xf numFmtId="0" fontId="64" fillId="0" borderId="39" xfId="0" applyFont="1" applyBorder="1" applyAlignment="1">
      <alignment horizontal="center"/>
    </xf>
    <xf numFmtId="0" fontId="68" fillId="0" borderId="39" xfId="0" applyFont="1" applyBorder="1" applyAlignment="1"/>
    <xf numFmtId="2" fontId="25" fillId="0" borderId="39" xfId="0" applyNumberFormat="1" applyFont="1" applyBorder="1" applyAlignment="1">
      <alignment horizontal="center" vertical="center"/>
    </xf>
    <xf numFmtId="10" fontId="22" fillId="0" borderId="39" xfId="0" applyNumberFormat="1" applyFont="1" applyBorder="1" applyAlignment="1">
      <alignment horizontal="center" vertical="center"/>
    </xf>
    <xf numFmtId="0" fontId="1" fillId="0" borderId="0" xfId="0" applyFont="1" applyAlignment="1">
      <alignment horizontal="center"/>
    </xf>
    <xf numFmtId="1" fontId="11" fillId="0" borderId="39" xfId="0" applyNumberFormat="1" applyFont="1" applyBorder="1" applyAlignment="1">
      <alignment horizontal="center"/>
    </xf>
    <xf numFmtId="0" fontId="73" fillId="24" borderId="0" xfId="0" applyFont="1" applyFill="1" applyAlignment="1">
      <alignment horizontal="center" vertical="center"/>
    </xf>
    <xf numFmtId="10" fontId="64" fillId="0" borderId="0" xfId="0" applyNumberFormat="1" applyFont="1" applyAlignment="1"/>
    <xf numFmtId="0" fontId="64" fillId="0" borderId="50" xfId="0" applyFont="1" applyBorder="1" applyAlignment="1">
      <alignment horizontal="center"/>
    </xf>
    <xf numFmtId="0" fontId="68" fillId="0" borderId="40" xfId="0" applyFont="1" applyBorder="1" applyAlignment="1"/>
    <xf numFmtId="2" fontId="74" fillId="0" borderId="39" xfId="0" applyNumberFormat="1" applyFont="1" applyBorder="1" applyAlignment="1">
      <alignment horizontal="center" vertical="center"/>
    </xf>
    <xf numFmtId="0" fontId="68" fillId="0" borderId="39" xfId="0" applyFont="1" applyBorder="1" applyAlignment="1">
      <alignment horizontal="center"/>
    </xf>
    <xf numFmtId="0" fontId="73" fillId="0" borderId="39" xfId="0" applyFont="1" applyBorder="1" applyAlignment="1"/>
    <xf numFmtId="0" fontId="64" fillId="0" borderId="39" xfId="0" applyFont="1" applyBorder="1" applyAlignment="1"/>
    <xf numFmtId="2" fontId="20" fillId="0" borderId="39" xfId="0" applyNumberFormat="1" applyFont="1" applyBorder="1" applyAlignment="1">
      <alignment horizontal="center" vertical="center"/>
    </xf>
    <xf numFmtId="165" fontId="20" fillId="0" borderId="39" xfId="0" applyNumberFormat="1" applyFont="1" applyBorder="1" applyAlignment="1">
      <alignment horizontal="center" vertical="center"/>
    </xf>
    <xf numFmtId="1" fontId="28" fillId="0" borderId="39" xfId="0" applyNumberFormat="1" applyFont="1" applyBorder="1" applyAlignment="1">
      <alignment horizontal="center" vertical="center"/>
    </xf>
    <xf numFmtId="10" fontId="25" fillId="0" borderId="39" xfId="0" applyNumberFormat="1" applyFont="1" applyBorder="1" applyAlignment="1">
      <alignment horizontal="center" vertical="center"/>
    </xf>
    <xf numFmtId="2" fontId="22" fillId="0" borderId="39" xfId="0" applyNumberFormat="1" applyFont="1" applyBorder="1" applyAlignment="1">
      <alignment horizontal="center" vertical="center"/>
    </xf>
    <xf numFmtId="0" fontId="64" fillId="0" borderId="39" xfId="0" applyFont="1" applyBorder="1" applyAlignment="1">
      <alignment horizontal="center" vertical="center"/>
    </xf>
    <xf numFmtId="0" fontId="20" fillId="0" borderId="0" xfId="0" applyFont="1" applyAlignment="1"/>
    <xf numFmtId="10" fontId="20" fillId="0" borderId="0" xfId="0" applyNumberFormat="1" applyFont="1" applyAlignment="1"/>
    <xf numFmtId="0" fontId="65" fillId="23" borderId="79" xfId="0" applyFont="1" applyFill="1" applyBorder="1" applyAlignment="1"/>
    <xf numFmtId="10" fontId="67" fillId="23" borderId="89" xfId="0" applyNumberFormat="1" applyFont="1" applyFill="1" applyBorder="1" applyAlignment="1"/>
    <xf numFmtId="165" fontId="22" fillId="0" borderId="0" xfId="0" applyNumberFormat="1" applyFont="1" applyAlignment="1">
      <alignment horizontal="center" vertical="center"/>
    </xf>
    <xf numFmtId="10" fontId="22" fillId="0" borderId="0" xfId="0" applyNumberFormat="1" applyFont="1" applyAlignment="1">
      <alignment horizontal="center" vertical="center"/>
    </xf>
    <xf numFmtId="0" fontId="74" fillId="0" borderId="39" xfId="0" applyFont="1" applyBorder="1" applyAlignment="1"/>
    <xf numFmtId="2" fontId="22" fillId="0" borderId="39" xfId="0" applyNumberFormat="1" applyFont="1" applyBorder="1" applyAlignment="1">
      <alignment horizontal="center"/>
    </xf>
    <xf numFmtId="165" fontId="22" fillId="0" borderId="39" xfId="0" applyNumberFormat="1" applyFont="1" applyBorder="1" applyAlignment="1">
      <alignment horizontal="center"/>
    </xf>
    <xf numFmtId="0" fontId="16" fillId="0" borderId="0" xfId="0" applyFont="1" applyAlignment="1">
      <alignment horizontal="center"/>
    </xf>
    <xf numFmtId="2" fontId="11" fillId="0" borderId="0" xfId="0" applyNumberFormat="1" applyFont="1" applyAlignment="1">
      <alignment horizontal="center" vertical="center"/>
    </xf>
    <xf numFmtId="1" fontId="11" fillId="0" borderId="0" xfId="0" applyNumberFormat="1" applyFont="1" applyAlignment="1">
      <alignment horizontal="center" vertical="center"/>
    </xf>
    <xf numFmtId="2" fontId="16" fillId="0" borderId="0" xfId="0" applyNumberFormat="1" applyFont="1" applyAlignment="1">
      <alignment horizontal="center" wrapText="1"/>
    </xf>
    <xf numFmtId="0" fontId="66" fillId="11" borderId="80" xfId="0" applyFont="1" applyFill="1" applyBorder="1">
      <alignment vertical="center"/>
    </xf>
    <xf numFmtId="0" fontId="66" fillId="11" borderId="81" xfId="0" applyFont="1" applyFill="1" applyBorder="1">
      <alignment vertical="center"/>
    </xf>
    <xf numFmtId="0" fontId="66" fillId="11" borderId="90" xfId="0" applyFont="1" applyFill="1" applyBorder="1">
      <alignment vertical="center"/>
    </xf>
    <xf numFmtId="0" fontId="18" fillId="0" borderId="79"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89" xfId="0" applyFont="1" applyBorder="1" applyAlignment="1">
      <alignment horizontal="center" vertical="center" wrapText="1"/>
    </xf>
    <xf numFmtId="0" fontId="29" fillId="21" borderId="79" xfId="0" applyFont="1" applyFill="1" applyBorder="1" applyAlignment="1">
      <alignment horizontal="center" vertical="center" wrapText="1"/>
    </xf>
    <xf numFmtId="0" fontId="47" fillId="21" borderId="91" xfId="0" applyFont="1" applyFill="1" applyBorder="1" applyAlignment="1">
      <alignment horizontal="center" vertical="center" wrapText="1"/>
    </xf>
    <xf numFmtId="0" fontId="19" fillId="21" borderId="83" xfId="0" applyFont="1" applyFill="1" applyBorder="1">
      <alignment vertical="center"/>
    </xf>
    <xf numFmtId="0" fontId="45" fillId="21" borderId="91" xfId="0" applyFont="1" applyFill="1" applyBorder="1" applyAlignment="1">
      <alignment horizontal="center" vertical="center" wrapText="1"/>
    </xf>
    <xf numFmtId="0" fontId="75" fillId="21" borderId="91" xfId="0" applyFont="1" applyFill="1" applyBorder="1" applyAlignment="1">
      <alignment horizontal="center" vertical="center" wrapText="1"/>
    </xf>
    <xf numFmtId="0" fontId="29" fillId="21" borderId="89" xfId="0" applyFont="1" applyFill="1" applyBorder="1" applyAlignment="1">
      <alignment horizontal="center" vertical="center" wrapText="1"/>
    </xf>
    <xf numFmtId="0" fontId="22" fillId="21" borderId="89" xfId="0" applyFont="1" applyFill="1" applyBorder="1" applyAlignment="1">
      <alignment horizontal="center" vertical="center" wrapText="1"/>
    </xf>
    <xf numFmtId="0" fontId="29" fillId="25" borderId="89" xfId="0" applyFont="1" applyFill="1" applyBorder="1" applyAlignment="1">
      <alignment horizontal="center" vertical="center" wrapText="1"/>
    </xf>
    <xf numFmtId="0" fontId="61" fillId="25" borderId="91" xfId="0" applyFont="1" applyFill="1" applyBorder="1" applyAlignment="1">
      <alignment horizontal="center" vertical="center" wrapText="1"/>
    </xf>
    <xf numFmtId="1" fontId="22" fillId="0" borderId="39" xfId="0" applyNumberFormat="1" applyFont="1" applyBorder="1" applyAlignment="1">
      <alignment horizontal="center" vertical="center"/>
    </xf>
    <xf numFmtId="1" fontId="22" fillId="0" borderId="0" xfId="0" applyNumberFormat="1" applyFont="1" applyAlignment="1">
      <alignment horizontal="center" vertical="center"/>
    </xf>
    <xf numFmtId="0" fontId="62" fillId="0" borderId="57" xfId="0" applyFont="1" applyBorder="1" applyAlignment="1">
      <alignment horizontal="center" vertical="center"/>
    </xf>
    <xf numFmtId="0" fontId="62" fillId="0" borderId="92" xfId="0" applyFont="1" applyBorder="1" applyAlignment="1">
      <alignment vertical="center" wrapText="1"/>
    </xf>
    <xf numFmtId="0" fontId="62" fillId="0" borderId="37" xfId="0" applyFont="1" applyBorder="1" applyAlignment="1">
      <alignment vertical="center" wrapText="1"/>
    </xf>
    <xf numFmtId="0" fontId="55" fillId="0" borderId="37" xfId="0" applyFont="1" applyBorder="1" applyAlignment="1">
      <alignment horizontal="left" vertical="center" wrapText="1"/>
    </xf>
    <xf numFmtId="165" fontId="11" fillId="0" borderId="39" xfId="0" applyNumberFormat="1" applyFont="1" applyBorder="1" applyAlignment="1">
      <alignment horizontal="center" vertical="center"/>
    </xf>
    <xf numFmtId="2" fontId="76" fillId="0" borderId="39" xfId="0" applyNumberFormat="1" applyFont="1" applyBorder="1" applyAlignment="1">
      <alignment horizontal="center" vertical="center" wrapText="1"/>
    </xf>
    <xf numFmtId="1" fontId="11" fillId="0" borderId="39" xfId="0" applyNumberFormat="1" applyFont="1" applyBorder="1" applyAlignment="1">
      <alignment horizontal="center" vertical="center" wrapText="1"/>
    </xf>
    <xf numFmtId="164" fontId="60" fillId="0" borderId="39" xfId="0" applyNumberFormat="1" applyFont="1" applyBorder="1" applyAlignment="1">
      <alignment horizontal="center" vertical="center" wrapText="1"/>
    </xf>
    <xf numFmtId="164" fontId="60" fillId="9" borderId="39" xfId="0" applyNumberFormat="1" applyFont="1" applyFill="1" applyBorder="1" applyAlignment="1">
      <alignment horizontal="center" vertical="center" wrapText="1"/>
    </xf>
    <xf numFmtId="2" fontId="74" fillId="0" borderId="37" xfId="0" applyNumberFormat="1" applyFont="1" applyBorder="1" applyAlignment="1">
      <alignment horizontal="center" vertical="center"/>
    </xf>
    <xf numFmtId="0" fontId="18" fillId="0" borderId="39" xfId="0" applyFont="1" applyBorder="1" applyAlignment="1">
      <alignment horizontal="center" vertical="center" wrapText="1"/>
    </xf>
    <xf numFmtId="0" fontId="43" fillId="0" borderId="39" xfId="0" applyFont="1" applyBorder="1" applyAlignment="1">
      <alignment horizontal="center" vertical="center" wrapText="1"/>
    </xf>
    <xf numFmtId="1" fontId="43" fillId="0" borderId="39" xfId="0" applyNumberFormat="1" applyFont="1" applyBorder="1" applyAlignment="1">
      <alignment horizontal="center" vertical="center"/>
    </xf>
    <xf numFmtId="164" fontId="29" fillId="0" borderId="39" xfId="0" applyNumberFormat="1" applyFont="1" applyBorder="1" applyAlignment="1">
      <alignment horizontal="center" vertical="center" wrapText="1"/>
    </xf>
    <xf numFmtId="2" fontId="29" fillId="0" borderId="39" xfId="0" applyNumberFormat="1" applyFont="1" applyBorder="1" applyAlignment="1">
      <alignment horizontal="center" vertical="center"/>
    </xf>
    <xf numFmtId="0" fontId="41" fillId="0" borderId="39" xfId="0" applyFont="1" applyBorder="1" applyAlignment="1">
      <alignment horizontal="center" vertical="center" wrapText="1"/>
    </xf>
    <xf numFmtId="0" fontId="62" fillId="0" borderId="39" xfId="0" applyFont="1" applyBorder="1">
      <alignment vertical="center"/>
    </xf>
    <xf numFmtId="0" fontId="77" fillId="0" borderId="39" xfId="0" applyFont="1" applyBorder="1" applyAlignment="1">
      <alignment horizontal="center" wrapText="1"/>
    </xf>
    <xf numFmtId="0" fontId="28" fillId="0" borderId="37" xfId="0" applyFont="1" applyBorder="1" applyAlignment="1">
      <alignment horizontal="left" vertical="center" wrapText="1"/>
    </xf>
    <xf numFmtId="0" fontId="29" fillId="0" borderId="39" xfId="0" applyFont="1" applyBorder="1" applyAlignment="1">
      <alignment horizontal="center" vertical="center" wrapText="1"/>
    </xf>
    <xf numFmtId="0" fontId="45" fillId="0" borderId="0" xfId="0" applyFont="1" applyAlignment="1">
      <alignment horizontal="center"/>
    </xf>
    <xf numFmtId="0" fontId="65" fillId="26" borderId="79" xfId="0" applyFont="1" applyFill="1" applyBorder="1">
      <alignment vertical="center"/>
    </xf>
    <xf numFmtId="0" fontId="66" fillId="26" borderId="89" xfId="0" applyFont="1" applyFill="1" applyBorder="1">
      <alignment vertical="center"/>
    </xf>
    <xf numFmtId="0" fontId="9" fillId="2" borderId="36" xfId="1" applyFont="1" applyFill="1" applyBorder="1" applyAlignment="1" applyProtection="1">
      <alignment horizontal="center" vertical="center" wrapText="1"/>
    </xf>
    <xf numFmtId="0" fontId="78" fillId="27" borderId="79" xfId="0" applyFont="1" applyFill="1" applyBorder="1">
      <alignment vertical="center"/>
    </xf>
    <xf numFmtId="0" fontId="66" fillId="27" borderId="89" xfId="0" applyFont="1" applyFill="1" applyBorder="1">
      <alignment vertical="center"/>
    </xf>
    <xf numFmtId="0" fontId="45" fillId="23" borderId="79" xfId="0" applyFont="1" applyFill="1" applyBorder="1" applyAlignment="1">
      <alignment horizontal="center" vertical="center" wrapText="1"/>
    </xf>
    <xf numFmtId="0" fontId="29" fillId="23" borderId="91" xfId="0" applyFont="1" applyFill="1" applyBorder="1" applyAlignment="1">
      <alignment horizontal="center" vertical="center" wrapText="1"/>
    </xf>
    <xf numFmtId="0" fontId="29" fillId="23" borderId="83" xfId="0" applyFont="1" applyFill="1" applyBorder="1" applyAlignment="1">
      <alignment horizontal="center" vertical="center" wrapText="1"/>
    </xf>
    <xf numFmtId="0" fontId="29" fillId="23" borderId="89" xfId="0" applyFont="1" applyFill="1" applyBorder="1" applyAlignment="1">
      <alignment horizontal="center" vertical="center" wrapText="1"/>
    </xf>
    <xf numFmtId="9" fontId="11" fillId="0" borderId="39" xfId="0" applyNumberFormat="1" applyFont="1" applyBorder="1" applyAlignment="1">
      <alignment horizontal="center" vertical="center" wrapText="1"/>
    </xf>
    <xf numFmtId="9" fontId="11" fillId="0" borderId="39" xfId="0" applyNumberFormat="1" applyFont="1" applyBorder="1" applyAlignment="1">
      <alignment horizontal="center"/>
    </xf>
    <xf numFmtId="0" fontId="11" fillId="0" borderId="0" xfId="0" applyFont="1" applyAlignment="1">
      <alignment horizontal="left" wrapText="1"/>
    </xf>
    <xf numFmtId="0" fontId="52" fillId="0" borderId="0" xfId="0" applyFont="1" applyAlignment="1">
      <alignment horizontal="center" vertical="center" wrapText="1"/>
    </xf>
    <xf numFmtId="1" fontId="25" fillId="0" borderId="0" xfId="0" applyNumberFormat="1" applyFont="1" applyAlignment="1">
      <alignment horizontal="center"/>
    </xf>
    <xf numFmtId="9" fontId="11" fillId="0" borderId="0" xfId="0" applyNumberFormat="1" applyFont="1" applyAlignment="1">
      <alignment horizontal="center"/>
    </xf>
    <xf numFmtId="0" fontId="29" fillId="28" borderId="79" xfId="0" applyFont="1" applyFill="1" applyBorder="1" applyAlignment="1">
      <alignment horizontal="center" vertical="center" wrapText="1"/>
    </xf>
    <xf numFmtId="0" fontId="29" fillId="28" borderId="91" xfId="0" applyFont="1" applyFill="1" applyBorder="1" applyAlignment="1">
      <alignment horizontal="center" vertical="center" wrapText="1"/>
    </xf>
    <xf numFmtId="0" fontId="29" fillId="28" borderId="83" xfId="0" applyFont="1" applyFill="1" applyBorder="1" applyAlignment="1">
      <alignment horizontal="center" vertical="center" wrapText="1"/>
    </xf>
    <xf numFmtId="0" fontId="29" fillId="28" borderId="89" xfId="0" applyFont="1" applyFill="1" applyBorder="1" applyAlignment="1">
      <alignment horizontal="center" vertical="center" wrapText="1"/>
    </xf>
    <xf numFmtId="0" fontId="11" fillId="0" borderId="39" xfId="0" applyFont="1" applyBorder="1" applyAlignment="1">
      <alignment horizontal="center" vertical="center" wrapText="1"/>
    </xf>
    <xf numFmtId="1" fontId="33" fillId="0" borderId="39" xfId="0" applyNumberFormat="1" applyFont="1" applyBorder="1" applyAlignment="1">
      <alignment horizontal="center"/>
    </xf>
    <xf numFmtId="0" fontId="79" fillId="0" borderId="39" xfId="0" applyFont="1" applyBorder="1" applyAlignment="1">
      <alignment horizontal="center" vertical="center" wrapText="1"/>
    </xf>
    <xf numFmtId="0" fontId="11" fillId="0" borderId="0" xfId="0" applyFont="1" applyAlignment="1">
      <alignment vertical="center" wrapText="1"/>
    </xf>
    <xf numFmtId="0" fontId="80" fillId="0" borderId="0" xfId="0" applyFont="1" applyAlignment="1">
      <alignment horizontal="center" vertical="center" wrapText="1"/>
    </xf>
    <xf numFmtId="0" fontId="79" fillId="0" borderId="0" xfId="0" applyFont="1" applyAlignment="1">
      <alignment horizontal="center" vertical="center" wrapText="1"/>
    </xf>
    <xf numFmtId="1" fontId="16" fillId="0" borderId="39" xfId="0" applyNumberFormat="1" applyFont="1" applyBorder="1" applyAlignment="1">
      <alignment horizontal="center" wrapText="1"/>
    </xf>
    <xf numFmtId="2" fontId="26" fillId="0" borderId="0" xfId="0" applyNumberFormat="1" applyFont="1" applyAlignment="1">
      <alignment horizontal="center" wrapText="1"/>
    </xf>
    <xf numFmtId="1" fontId="16" fillId="0" borderId="0" xfId="0" applyNumberFormat="1" applyFont="1" applyAlignment="1">
      <alignment horizontal="center" wrapText="1"/>
    </xf>
    <xf numFmtId="1" fontId="60" fillId="0" borderId="0" xfId="0" applyNumberFormat="1" applyFont="1" applyAlignment="1">
      <alignment horizontal="center" vertical="center"/>
    </xf>
    <xf numFmtId="1" fontId="18" fillId="0" borderId="0" xfId="0" applyNumberFormat="1" applyFont="1" applyAlignment="1">
      <alignment horizontal="center" vertical="center"/>
    </xf>
    <xf numFmtId="0" fontId="11" fillId="0" borderId="0" xfId="0" applyFont="1" applyAlignment="1">
      <alignment horizontal="center" vertical="center" wrapText="1"/>
    </xf>
    <xf numFmtId="0" fontId="78" fillId="27" borderId="80" xfId="0" applyFont="1" applyFill="1" applyBorder="1">
      <alignment vertical="center"/>
    </xf>
    <xf numFmtId="0" fontId="78" fillId="27" borderId="90" xfId="0" applyFont="1" applyFill="1" applyBorder="1">
      <alignment vertical="center"/>
    </xf>
    <xf numFmtId="0" fontId="1" fillId="6" borderId="0" xfId="0" applyFont="1" applyFill="1" applyAlignment="1"/>
    <xf numFmtId="0" fontId="11" fillId="0" borderId="37" xfId="0" applyFont="1" applyBorder="1" applyAlignment="1">
      <alignment horizontal="left" wrapText="1"/>
    </xf>
    <xf numFmtId="2" fontId="30" fillId="0" borderId="37" xfId="0" applyNumberFormat="1" applyFont="1" applyBorder="1" applyAlignment="1">
      <alignment horizontal="left" vertical="center" wrapText="1"/>
    </xf>
    <xf numFmtId="0" fontId="25" fillId="0" borderId="0" xfId="0" applyFont="1" applyAlignment="1">
      <alignment horizontal="center"/>
    </xf>
    <xf numFmtId="0" fontId="73" fillId="0" borderId="0" xfId="0" applyFont="1" applyAlignment="1">
      <alignment horizontal="right"/>
    </xf>
    <xf numFmtId="1" fontId="73" fillId="0" borderId="0" xfId="0" applyNumberFormat="1" applyFont="1" applyAlignment="1">
      <alignment horizontal="center"/>
    </xf>
    <xf numFmtId="0" fontId="81" fillId="29" borderId="0" xfId="0" applyFont="1" applyFill="1" applyAlignment="1">
      <alignment horizontal="center" vertical="center"/>
    </xf>
    <xf numFmtId="0" fontId="11" fillId="0" borderId="0" xfId="0" applyFont="1" applyAlignment="1">
      <alignment horizontal="left" vertical="top" wrapText="1"/>
    </xf>
    <xf numFmtId="0" fontId="82" fillId="0" borderId="0" xfId="0" applyFont="1" applyAlignment="1">
      <alignment horizontal="center" vertical="top"/>
    </xf>
    <xf numFmtId="0" fontId="83" fillId="6" borderId="0" xfId="0" applyFont="1" applyFill="1" applyAlignment="1">
      <alignment horizontal="left" vertical="top" wrapText="1"/>
    </xf>
    <xf numFmtId="0" fontId="82" fillId="0" borderId="0" xfId="0" applyFont="1" applyAlignment="1">
      <alignment horizontal="left" vertical="top" wrapText="1"/>
    </xf>
    <xf numFmtId="0" fontId="82" fillId="0" borderId="0" xfId="0" applyFont="1" applyAlignment="1">
      <alignment vertical="top" wrapText="1"/>
    </xf>
    <xf numFmtId="0" fontId="82" fillId="0" borderId="0" xfId="0" applyFont="1" applyAlignment="1">
      <alignment wrapText="1"/>
    </xf>
    <xf numFmtId="0" fontId="6" fillId="2" borderId="36" xfId="1" applyFont="1" applyFill="1" applyBorder="1" applyAlignment="1" applyProtection="1">
      <alignment horizontal="center" vertical="center"/>
    </xf>
    <xf numFmtId="0" fontId="50" fillId="11" borderId="100" xfId="0" applyFont="1" applyFill="1" applyBorder="1" applyAlignment="1">
      <alignment horizontal="center" vertical="center" wrapText="1"/>
    </xf>
    <xf numFmtId="0" fontId="22" fillId="0" borderId="0" xfId="0" applyFont="1" applyAlignment="1">
      <alignment shrinkToFit="1"/>
    </xf>
    <xf numFmtId="0" fontId="16" fillId="0" borderId="0" xfId="0" applyFont="1" applyAlignment="1">
      <alignment horizontal="center" vertical="center"/>
    </xf>
    <xf numFmtId="0" fontId="70" fillId="0" borderId="0" xfId="0" applyFont="1" applyAlignment="1"/>
    <xf numFmtId="0" fontId="16" fillId="0" borderId="0" xfId="0" applyFont="1" applyAlignment="1">
      <alignment shrinkToFit="1"/>
    </xf>
    <xf numFmtId="0" fontId="47" fillId="0" borderId="0" xfId="0" applyFont="1" applyAlignment="1">
      <alignment horizontal="left" vertical="center"/>
    </xf>
    <xf numFmtId="0" fontId="45" fillId="0" borderId="0" xfId="0" applyFont="1" applyAlignment="1">
      <alignment shrinkToFit="1"/>
    </xf>
    <xf numFmtId="0" fontId="70" fillId="0" borderId="0" xfId="0" applyFont="1" applyAlignment="1">
      <alignment horizontal="center" vertical="center"/>
    </xf>
    <xf numFmtId="0" fontId="11" fillId="0" borderId="100" xfId="0" applyFont="1" applyBorder="1" applyAlignment="1">
      <alignment horizontal="center"/>
    </xf>
    <xf numFmtId="0" fontId="84" fillId="30" borderId="100" xfId="0" applyFont="1" applyFill="1" applyBorder="1" applyAlignment="1">
      <alignment horizontal="center" wrapText="1"/>
    </xf>
    <xf numFmtId="49" fontId="62" fillId="30" borderId="100" xfId="0" applyNumberFormat="1" applyFont="1" applyFill="1" applyBorder="1" applyAlignment="1">
      <alignment shrinkToFit="1"/>
    </xf>
    <xf numFmtId="0" fontId="85" fillId="30" borderId="100" xfId="0" applyFont="1" applyFill="1" applyBorder="1" applyAlignment="1">
      <alignment horizontal="center" vertical="center"/>
    </xf>
    <xf numFmtId="49" fontId="85" fillId="30" borderId="100" xfId="0" applyNumberFormat="1" applyFont="1" applyFill="1" applyBorder="1" applyAlignment="1">
      <alignment horizontal="center" vertical="center"/>
    </xf>
    <xf numFmtId="49" fontId="85" fillId="30" borderId="100" xfId="0" applyNumberFormat="1" applyFont="1" applyFill="1" applyBorder="1" applyAlignment="1">
      <alignment shrinkToFit="1"/>
    </xf>
    <xf numFmtId="0" fontId="84" fillId="30" borderId="100" xfId="0" applyFont="1" applyFill="1" applyBorder="1" applyAlignment="1">
      <alignment horizontal="left" vertical="center" wrapText="1"/>
    </xf>
    <xf numFmtId="0" fontId="85" fillId="30" borderId="100" xfId="0" applyFont="1" applyFill="1" applyBorder="1" applyAlignment="1">
      <alignment shrinkToFit="1"/>
    </xf>
    <xf numFmtId="0" fontId="9" fillId="30" borderId="100" xfId="0" applyFont="1" applyFill="1" applyBorder="1" applyAlignment="1">
      <alignment horizontal="center" vertical="center"/>
    </xf>
    <xf numFmtId="0" fontId="37" fillId="0" borderId="100" xfId="0" applyFont="1" applyBorder="1" applyAlignment="1">
      <alignment horizontal="center" wrapText="1"/>
    </xf>
    <xf numFmtId="49" fontId="33" fillId="0" borderId="100" xfId="0" applyNumberFormat="1" applyFont="1" applyBorder="1" applyAlignment="1">
      <alignment shrinkToFit="1"/>
    </xf>
    <xf numFmtId="0" fontId="50" fillId="0" borderId="100" xfId="0" applyFont="1" applyBorder="1" applyAlignment="1">
      <alignment horizontal="center" vertical="center"/>
    </xf>
    <xf numFmtId="49" fontId="50" fillId="0" borderId="100" xfId="0" applyNumberFormat="1" applyFont="1" applyBorder="1" applyAlignment="1">
      <alignment horizontal="center" vertical="center"/>
    </xf>
    <xf numFmtId="49" fontId="50" fillId="0" borderId="100" xfId="0" applyNumberFormat="1" applyFont="1" applyBorder="1" applyAlignment="1">
      <alignment shrinkToFit="1"/>
    </xf>
    <xf numFmtId="0" fontId="37" fillId="0" borderId="100" xfId="0" applyFont="1" applyBorder="1" applyAlignment="1">
      <alignment horizontal="left" vertical="center" wrapText="1"/>
    </xf>
    <xf numFmtId="0" fontId="50" fillId="0" borderId="100" xfId="0" applyFont="1" applyBorder="1" applyAlignment="1">
      <alignment shrinkToFit="1"/>
    </xf>
    <xf numFmtId="0" fontId="43" fillId="0" borderId="100" xfId="0" applyFont="1" applyBorder="1" applyAlignment="1">
      <alignment horizontal="center" vertical="center"/>
    </xf>
    <xf numFmtId="49" fontId="62" fillId="0" borderId="100" xfId="0" applyNumberFormat="1" applyFont="1" applyBorder="1" applyAlignment="1">
      <alignment shrinkToFit="1"/>
    </xf>
    <xf numFmtId="0" fontId="84" fillId="30" borderId="100" xfId="0" applyFont="1" applyFill="1" applyBorder="1" applyAlignment="1">
      <alignment horizontal="center"/>
    </xf>
    <xf numFmtId="0" fontId="85" fillId="30" borderId="100" xfId="0" applyFont="1" applyFill="1" applyBorder="1" applyAlignment="1">
      <alignment horizontal="center"/>
    </xf>
    <xf numFmtId="0" fontId="50" fillId="0" borderId="100" xfId="0" applyFont="1" applyBorder="1" applyAlignment="1">
      <alignment horizontal="center"/>
    </xf>
    <xf numFmtId="0" fontId="37" fillId="0" borderId="100" xfId="0" applyFont="1" applyBorder="1" applyAlignment="1">
      <alignment horizontal="center"/>
    </xf>
    <xf numFmtId="0" fontId="1" fillId="0" borderId="4" xfId="0" applyFont="1" applyBorder="1" applyAlignment="1">
      <alignment horizontal="left"/>
    </xf>
    <xf numFmtId="0" fontId="6" fillId="3" borderId="10" xfId="1" applyFont="1" applyFill="1" applyBorder="1" applyAlignment="1" applyProtection="1">
      <alignment horizontal="center"/>
    </xf>
    <xf numFmtId="0" fontId="6" fillId="3" borderId="11" xfId="1" applyFont="1" applyFill="1" applyBorder="1" applyAlignment="1" applyProtection="1">
      <alignment horizontal="center"/>
    </xf>
    <xf numFmtId="0" fontId="1" fillId="0" borderId="22" xfId="0" applyFont="1" applyBorder="1" applyAlignment="1">
      <alignment horizontal="left"/>
    </xf>
    <xf numFmtId="0" fontId="1" fillId="0" borderId="28" xfId="0" applyFont="1" applyBorder="1" applyAlignment="1">
      <alignment horizontal="left"/>
    </xf>
    <xf numFmtId="0" fontId="7" fillId="0" borderId="4" xfId="0" applyFont="1" applyBorder="1" applyAlignment="1">
      <alignment horizontal="center"/>
    </xf>
    <xf numFmtId="0" fontId="1" fillId="0" borderId="23" xfId="0" applyFont="1" applyBorder="1" applyAlignment="1">
      <alignment horizontal="left"/>
    </xf>
    <xf numFmtId="0" fontId="6" fillId="2" borderId="10" xfId="1" applyFont="1" applyFill="1" applyBorder="1" applyAlignment="1" applyProtection="1">
      <alignment horizontal="center"/>
    </xf>
    <xf numFmtId="0" fontId="6" fillId="2" borderId="11" xfId="1" applyFont="1" applyFill="1" applyBorder="1" applyAlignment="1" applyProtection="1">
      <alignment horizontal="center"/>
    </xf>
    <xf numFmtId="0" fontId="3" fillId="2" borderId="10" xfId="1" applyFont="1" applyFill="1" applyBorder="1" applyAlignment="1" applyProtection="1">
      <alignment horizontal="center"/>
    </xf>
    <xf numFmtId="0" fontId="3" fillId="2" borderId="11" xfId="1" applyFont="1" applyFill="1" applyBorder="1" applyAlignment="1" applyProtection="1">
      <alignment horizontal="center"/>
    </xf>
    <xf numFmtId="0" fontId="1" fillId="0" borderId="3" xfId="0" applyFont="1" applyBorder="1" applyAlignment="1">
      <alignment horizontal="lef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 fillId="2" borderId="13" xfId="1" applyFont="1" applyFill="1" applyBorder="1" applyAlignment="1" applyProtection="1">
      <alignment horizontal="center"/>
    </xf>
    <xf numFmtId="0" fontId="5" fillId="2" borderId="10"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1" fillId="0" borderId="8" xfId="0" applyFont="1" applyBorder="1" applyAlignment="1">
      <alignment horizontal="left"/>
    </xf>
    <xf numFmtId="0" fontId="1" fillId="0" borderId="9" xfId="0" applyFont="1" applyBorder="1" applyAlignment="1">
      <alignment horizontal="left"/>
    </xf>
    <xf numFmtId="0" fontId="3" fillId="2" borderId="13" xfId="1" applyFont="1" applyFill="1" applyBorder="1" applyAlignment="1" applyProtection="1">
      <alignment horizontal="center"/>
    </xf>
    <xf numFmtId="0" fontId="22" fillId="0" borderId="37" xfId="0" applyFont="1" applyBorder="1" applyAlignment="1">
      <alignment horizontal="center"/>
    </xf>
    <xf numFmtId="0" fontId="7" fillId="0" borderId="38" xfId="0" applyFont="1" applyBorder="1" applyAlignment="1"/>
    <xf numFmtId="0" fontId="7" fillId="0" borderId="40" xfId="0" applyFont="1" applyBorder="1" applyAlignment="1"/>
    <xf numFmtId="0" fontId="11" fillId="0" borderId="43" xfId="0" applyFont="1" applyBorder="1" applyAlignment="1">
      <alignment horizontal="center"/>
    </xf>
    <xf numFmtId="0" fontId="11" fillId="0" borderId="0" xfId="0" applyFont="1" applyAlignment="1">
      <alignment horizontal="center"/>
    </xf>
    <xf numFmtId="0" fontId="25" fillId="0" borderId="37" xfId="0" applyFont="1" applyBorder="1" applyAlignment="1">
      <alignment horizontal="center"/>
    </xf>
    <xf numFmtId="0" fontId="50" fillId="2" borderId="93" xfId="1" applyFont="1" applyFill="1" applyBorder="1" applyAlignment="1" applyProtection="1">
      <alignment horizontal="center" vertical="center" wrapText="1"/>
    </xf>
    <xf numFmtId="0" fontId="50" fillId="2" borderId="94" xfId="1" applyFont="1" applyFill="1" applyBorder="1" applyAlignment="1" applyProtection="1">
      <alignment horizontal="center" vertical="center"/>
    </xf>
    <xf numFmtId="0" fontId="1" fillId="20" borderId="95" xfId="0" applyFont="1" applyFill="1" applyBorder="1" applyAlignment="1">
      <alignment horizontal="center"/>
    </xf>
    <xf numFmtId="0" fontId="7" fillId="0" borderId="96" xfId="0" applyFont="1" applyBorder="1" applyAlignment="1"/>
    <xf numFmtId="0" fontId="7" fillId="0" borderId="97" xfId="0" applyFont="1" applyBorder="1" applyAlignment="1"/>
    <xf numFmtId="0" fontId="50" fillId="11" borderId="98" xfId="0" applyFont="1" applyFill="1" applyBorder="1" applyAlignment="1">
      <alignment horizontal="center" vertical="center" shrinkToFit="1"/>
    </xf>
    <xf numFmtId="0" fontId="7" fillId="0" borderId="99" xfId="0" applyFont="1" applyBorder="1" applyAlignment="1"/>
    <xf numFmtId="0" fontId="33" fillId="11" borderId="98" xfId="0" applyFont="1" applyFill="1" applyBorder="1" applyAlignment="1">
      <alignment horizontal="center" vertical="center" shrinkToFit="1"/>
    </xf>
    <xf numFmtId="0" fontId="37" fillId="11" borderId="98" xfId="0" applyFont="1" applyFill="1" applyBorder="1" applyAlignment="1">
      <alignment horizontal="center" vertical="center" wrapText="1"/>
    </xf>
    <xf numFmtId="0" fontId="50" fillId="11" borderId="98" xfId="0" applyFont="1" applyFill="1" applyBorder="1" applyAlignment="1">
      <alignment horizontal="center" vertical="center" wrapText="1"/>
    </xf>
    <xf numFmtId="0" fontId="37" fillId="11" borderId="98" xfId="0" applyFont="1" applyFill="1" applyBorder="1" applyAlignment="1">
      <alignment horizontal="center" wrapText="1"/>
    </xf>
    <xf numFmtId="0" fontId="50" fillId="11" borderId="95" xfId="0" applyFont="1" applyFill="1" applyBorder="1" applyAlignment="1">
      <alignment horizontal="center" vertical="center"/>
    </xf>
  </cellXfs>
  <cellStyles count="2">
    <cellStyle name="Hyperlink"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www.wps.cn/officeDocument/2020/cellImage" Target="NUL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152338</xdr:colOff>
      <xdr:row>62</xdr:row>
      <xdr:rowOff>0</xdr:rowOff>
    </xdr:from>
    <xdr:to>
      <xdr:col>9</xdr:col>
      <xdr:colOff>574482</xdr:colOff>
      <xdr:row>68</xdr:row>
      <xdr:rowOff>18752</xdr:rowOff>
    </xdr:to>
    <xdr:pic>
      <xdr:nvPicPr>
        <xdr:cNvPr id="2" name="image1.jpg" descr=" ">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rcRect/>
        <a:stretch>
          <a:fillRect/>
        </a:stretch>
      </xdr:blipFill>
      <xdr:spPr>
        <a:xfrm>
          <a:off x="469900" y="14465300"/>
          <a:ext cx="7610475" cy="1219200"/>
        </a:xfrm>
        <a:prstGeom prst="rect">
          <a:avLst/>
        </a:prstGeom>
        <a:noFill/>
        <a:ln>
          <a:noFill/>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181BD"/>
  </sheetPr>
  <dimension ref="A1:Y24"/>
  <sheetViews>
    <sheetView workbookViewId="0">
      <pane xSplit="20" ySplit="21" topLeftCell="U22" activePane="bottomRight" state="frozen"/>
      <selection pane="topRight"/>
      <selection pane="bottomLeft"/>
      <selection pane="bottomRight" activeCell="Q7" sqref="Q7:R7"/>
    </sheetView>
  </sheetViews>
  <sheetFormatPr defaultColWidth="9.109375" defaultRowHeight="14.4"/>
  <cols>
    <col min="1" max="2" width="9.109375" style="1"/>
    <col min="3" max="4" width="9.6640625" style="1" customWidth="1"/>
    <col min="5" max="16384" width="9.109375" style="1"/>
  </cols>
  <sheetData>
    <row r="1" spans="1:25" ht="40.200000000000003">
      <c r="A1" s="637" t="s">
        <v>799</v>
      </c>
      <c r="B1" s="637"/>
      <c r="C1" s="637"/>
      <c r="D1" s="637"/>
      <c r="E1" s="637"/>
      <c r="F1" s="637"/>
      <c r="G1" s="637"/>
      <c r="H1" s="637"/>
      <c r="I1" s="637"/>
      <c r="J1" s="637"/>
      <c r="K1" s="637"/>
      <c r="L1" s="637"/>
      <c r="M1" s="637"/>
      <c r="N1" s="637"/>
      <c r="O1" s="637"/>
      <c r="P1" s="637"/>
      <c r="Q1" s="637"/>
      <c r="R1" s="638"/>
      <c r="S1" s="3"/>
      <c r="T1" s="4"/>
      <c r="U1" s="4"/>
      <c r="V1" s="4"/>
      <c r="W1" s="4"/>
      <c r="X1" s="4"/>
      <c r="Y1" s="4"/>
    </row>
    <row r="2" spans="1:25" ht="18" customHeight="1">
      <c r="A2" s="2"/>
      <c r="B2" s="5"/>
      <c r="C2" s="6"/>
      <c r="D2" s="7"/>
      <c r="E2" s="5"/>
      <c r="F2" s="6"/>
      <c r="G2" s="7"/>
      <c r="H2" s="5"/>
      <c r="I2" s="7"/>
      <c r="J2" s="8"/>
      <c r="K2" s="8"/>
      <c r="L2" s="9"/>
      <c r="M2" s="8"/>
      <c r="N2" s="6"/>
      <c r="O2" s="7"/>
      <c r="P2" s="10"/>
      <c r="Q2" s="9"/>
      <c r="R2" s="5"/>
      <c r="S2" s="3"/>
      <c r="T2" s="4"/>
      <c r="U2" s="4"/>
      <c r="V2" s="4"/>
      <c r="W2" s="4"/>
      <c r="X2" s="4"/>
      <c r="Y2" s="4"/>
    </row>
    <row r="3" spans="1:25">
      <c r="A3" s="643" t="s">
        <v>800</v>
      </c>
      <c r="B3" s="644"/>
      <c r="C3" s="634" t="s">
        <v>803</v>
      </c>
      <c r="D3" s="635"/>
      <c r="E3" s="11"/>
      <c r="F3" s="634" t="s">
        <v>804</v>
      </c>
      <c r="G3" s="635"/>
      <c r="H3" s="12"/>
      <c r="I3" s="634" t="s">
        <v>805</v>
      </c>
      <c r="J3" s="645"/>
      <c r="K3" s="635"/>
      <c r="L3" s="13"/>
      <c r="M3" s="640" t="s">
        <v>808</v>
      </c>
      <c r="N3" s="641"/>
      <c r="O3" s="642"/>
      <c r="P3" s="14"/>
      <c r="Q3" s="632" t="s">
        <v>825</v>
      </c>
      <c r="R3" s="633"/>
      <c r="S3" s="3"/>
      <c r="T3" s="4"/>
      <c r="U3" s="4"/>
      <c r="V3" s="4"/>
      <c r="W3" s="4"/>
      <c r="X3" s="4"/>
      <c r="Y3" s="4"/>
    </row>
    <row r="4" spans="1:25">
      <c r="B4" s="4"/>
      <c r="D4" s="15"/>
      <c r="E4" s="16"/>
      <c r="G4" s="15"/>
      <c r="H4" s="4"/>
      <c r="I4" s="17"/>
      <c r="J4" s="17"/>
      <c r="K4" s="17"/>
      <c r="L4" s="16"/>
      <c r="M4" s="18"/>
      <c r="N4" s="15"/>
      <c r="O4" s="19"/>
      <c r="P4" s="20"/>
      <c r="Q4" s="18"/>
      <c r="R4" s="15"/>
      <c r="T4" s="4"/>
      <c r="U4" s="4"/>
      <c r="V4" s="4"/>
      <c r="W4" s="4"/>
      <c r="X4" s="4"/>
      <c r="Y4" s="4"/>
    </row>
    <row r="5" spans="1:25">
      <c r="A5" s="628" t="s">
        <v>800</v>
      </c>
      <c r="B5" s="631"/>
      <c r="C5" s="634" t="s">
        <v>801</v>
      </c>
      <c r="D5" s="635"/>
      <c r="E5" s="11"/>
      <c r="F5" s="632" t="s">
        <v>810</v>
      </c>
      <c r="G5" s="633"/>
      <c r="H5" s="21"/>
      <c r="I5" s="626" t="s">
        <v>809</v>
      </c>
      <c r="J5" s="627"/>
      <c r="K5" s="22"/>
      <c r="L5" s="634" t="s">
        <v>802</v>
      </c>
      <c r="M5" s="645"/>
      <c r="N5" s="635"/>
      <c r="O5" s="23"/>
      <c r="P5" s="632" t="s">
        <v>827</v>
      </c>
      <c r="Q5" s="639"/>
      <c r="R5" s="633"/>
      <c r="S5" s="24"/>
      <c r="T5" s="4"/>
      <c r="U5" s="4"/>
      <c r="V5" s="4"/>
      <c r="W5" s="4"/>
      <c r="X5" s="4"/>
      <c r="Y5" s="4"/>
    </row>
    <row r="6" spans="1:25">
      <c r="A6" s="628"/>
      <c r="B6" s="629"/>
      <c r="D6" s="25"/>
      <c r="E6" s="26"/>
      <c r="G6" s="27"/>
      <c r="H6" s="28"/>
      <c r="I6" s="19"/>
      <c r="J6" s="19"/>
      <c r="K6" s="20"/>
      <c r="L6" s="26"/>
      <c r="M6" s="27"/>
      <c r="N6" s="27"/>
      <c r="O6" s="29"/>
      <c r="P6" s="27"/>
      <c r="Q6" s="28"/>
      <c r="R6" s="26"/>
      <c r="S6" s="28"/>
      <c r="T6" s="4"/>
      <c r="U6" s="4"/>
      <c r="V6" s="4"/>
      <c r="W6" s="4"/>
      <c r="X6" s="4"/>
      <c r="Y6" s="4"/>
    </row>
    <row r="7" spans="1:25">
      <c r="A7" s="625" t="s">
        <v>800</v>
      </c>
      <c r="B7" s="636"/>
      <c r="C7" s="626" t="s">
        <v>853</v>
      </c>
      <c r="D7" s="627"/>
      <c r="E7" s="31"/>
      <c r="F7" s="626" t="s">
        <v>854</v>
      </c>
      <c r="G7" s="627"/>
      <c r="H7" s="32"/>
      <c r="I7" s="33"/>
      <c r="J7" s="626" t="s">
        <v>864</v>
      </c>
      <c r="K7" s="627"/>
      <c r="L7" s="34"/>
      <c r="M7" s="35"/>
      <c r="N7" s="626" t="s">
        <v>855</v>
      </c>
      <c r="O7" s="627"/>
      <c r="P7" s="36"/>
      <c r="Q7" s="626" t="s">
        <v>850</v>
      </c>
      <c r="R7" s="627"/>
      <c r="S7" s="37"/>
      <c r="T7" s="4"/>
      <c r="U7" s="4"/>
      <c r="V7" s="4"/>
      <c r="W7" s="4"/>
      <c r="X7" s="4"/>
      <c r="Y7" s="4"/>
    </row>
    <row r="8" spans="1:25">
      <c r="A8" s="30"/>
      <c r="B8" s="30"/>
      <c r="C8" s="38"/>
      <c r="D8" s="39"/>
      <c r="E8" s="40"/>
      <c r="F8" s="41"/>
      <c r="G8" s="41"/>
      <c r="H8" s="40"/>
      <c r="I8" s="40"/>
      <c r="J8" s="41"/>
      <c r="K8" s="41"/>
      <c r="L8" s="42"/>
      <c r="M8" s="43"/>
      <c r="N8" s="41"/>
      <c r="O8" s="41"/>
      <c r="P8" s="41"/>
      <c r="Q8" s="41"/>
      <c r="R8" s="41"/>
      <c r="S8" s="3"/>
      <c r="T8" s="4"/>
      <c r="U8" s="4"/>
      <c r="V8" s="4"/>
      <c r="W8" s="4"/>
      <c r="X8" s="4"/>
      <c r="Y8" s="4"/>
    </row>
    <row r="9" spans="1:25">
      <c r="A9" s="625" t="s">
        <v>800</v>
      </c>
      <c r="B9" s="625"/>
      <c r="C9" s="626" t="s">
        <v>851</v>
      </c>
      <c r="D9" s="627"/>
      <c r="F9" s="626" t="s">
        <v>862</v>
      </c>
      <c r="G9" s="627"/>
      <c r="H9" s="32"/>
      <c r="I9" s="35"/>
      <c r="J9" s="626" t="s">
        <v>852</v>
      </c>
      <c r="K9" s="627"/>
      <c r="L9" s="44"/>
      <c r="M9" s="35"/>
      <c r="N9" s="626" t="s">
        <v>856</v>
      </c>
      <c r="O9" s="627"/>
      <c r="P9" s="42"/>
      <c r="Q9" s="626" t="s">
        <v>857</v>
      </c>
      <c r="R9" s="627"/>
      <c r="S9" s="37"/>
      <c r="T9" s="4"/>
      <c r="U9" s="4"/>
      <c r="V9" s="4"/>
      <c r="W9" s="4"/>
      <c r="X9" s="4"/>
      <c r="Y9" s="4"/>
    </row>
    <row r="10" spans="1:25">
      <c r="A10" s="30"/>
      <c r="B10" s="30"/>
      <c r="C10" s="40"/>
      <c r="D10" s="40"/>
      <c r="E10" s="40"/>
      <c r="F10" s="40"/>
      <c r="G10" s="40"/>
      <c r="H10" s="40"/>
      <c r="I10" s="40"/>
      <c r="J10" s="40"/>
      <c r="K10" s="40"/>
      <c r="L10" s="40"/>
      <c r="M10" s="40"/>
      <c r="N10" s="40"/>
      <c r="O10" s="40"/>
      <c r="P10" s="43"/>
      <c r="Q10" s="40"/>
      <c r="R10" s="40"/>
      <c r="S10" s="3"/>
      <c r="T10" s="4"/>
      <c r="U10" s="4"/>
      <c r="V10" s="4"/>
      <c r="W10" s="4"/>
      <c r="X10" s="4"/>
      <c r="Y10" s="4"/>
    </row>
    <row r="11" spans="1:25">
      <c r="A11" s="625" t="s">
        <v>800</v>
      </c>
      <c r="B11" s="625"/>
      <c r="C11" s="626" t="s">
        <v>858</v>
      </c>
      <c r="D11" s="627"/>
      <c r="E11" s="32"/>
      <c r="F11" s="626" t="s">
        <v>859</v>
      </c>
      <c r="G11" s="627"/>
      <c r="H11" s="44"/>
      <c r="I11" s="42"/>
      <c r="J11" s="626" t="s">
        <v>860</v>
      </c>
      <c r="K11" s="627"/>
      <c r="L11" s="44"/>
      <c r="M11" s="35"/>
      <c r="N11" s="626" t="s">
        <v>861</v>
      </c>
      <c r="O11" s="627"/>
      <c r="P11" s="45"/>
      <c r="Q11" s="626" t="s">
        <v>863</v>
      </c>
      <c r="R11" s="627"/>
      <c r="S11" s="37"/>
      <c r="T11" s="4"/>
      <c r="U11" s="4"/>
      <c r="V11" s="4"/>
      <c r="W11" s="4"/>
      <c r="X11" s="4"/>
      <c r="Y11" s="4"/>
    </row>
    <row r="12" spans="1:25">
      <c r="A12" s="46"/>
      <c r="B12" s="46"/>
      <c r="C12" s="47"/>
      <c r="D12" s="47"/>
      <c r="E12" s="47"/>
      <c r="F12" s="47"/>
      <c r="G12" s="47"/>
      <c r="H12" s="47"/>
      <c r="I12" s="47"/>
      <c r="J12" s="47"/>
      <c r="K12" s="47"/>
      <c r="L12" s="48"/>
      <c r="M12" s="47"/>
      <c r="N12" s="47"/>
      <c r="O12" s="47"/>
      <c r="P12" s="47"/>
      <c r="Q12" s="47"/>
      <c r="R12" s="47"/>
      <c r="S12" s="3"/>
      <c r="T12" s="4"/>
      <c r="U12" s="4"/>
      <c r="V12" s="4"/>
      <c r="W12" s="4"/>
      <c r="X12" s="4"/>
      <c r="Y12" s="4"/>
    </row>
    <row r="13" spans="1:25">
      <c r="A13" s="625"/>
      <c r="B13" s="625"/>
      <c r="C13" s="4"/>
      <c r="D13" s="4"/>
      <c r="E13" s="4"/>
      <c r="F13" s="4"/>
      <c r="G13" s="4"/>
      <c r="H13" s="49"/>
      <c r="I13" s="49"/>
      <c r="J13" s="630"/>
      <c r="K13" s="630"/>
      <c r="L13" s="49"/>
      <c r="M13" s="49"/>
      <c r="N13" s="630"/>
      <c r="O13" s="630"/>
      <c r="P13" s="49"/>
      <c r="Q13" s="630"/>
      <c r="R13" s="630"/>
      <c r="S13" s="50"/>
      <c r="T13" s="4"/>
      <c r="U13" s="4"/>
      <c r="V13" s="4"/>
      <c r="W13" s="4"/>
      <c r="X13" s="4"/>
      <c r="Y13" s="4"/>
    </row>
    <row r="14" spans="1:25">
      <c r="A14" s="30"/>
      <c r="B14" s="30"/>
      <c r="C14" s="49"/>
      <c r="D14" s="49"/>
      <c r="E14" s="49"/>
      <c r="F14" s="49"/>
      <c r="G14" s="49"/>
      <c r="H14" s="49"/>
      <c r="I14" s="49"/>
      <c r="J14" s="49"/>
      <c r="K14" s="49"/>
      <c r="L14" s="49"/>
      <c r="M14" s="49"/>
      <c r="N14" s="49"/>
      <c r="O14" s="49"/>
      <c r="P14" s="49"/>
      <c r="Q14" s="49"/>
      <c r="R14" s="49"/>
      <c r="S14" s="51"/>
      <c r="T14" s="4"/>
      <c r="U14" s="4"/>
      <c r="V14" s="4"/>
      <c r="W14" s="4"/>
      <c r="X14" s="4"/>
      <c r="Y14" s="4"/>
    </row>
    <row r="15" spans="1:25">
      <c r="A15" s="625"/>
      <c r="B15" s="625"/>
      <c r="C15" s="4"/>
      <c r="D15" s="4"/>
      <c r="E15" s="40"/>
      <c r="F15" s="4"/>
      <c r="G15" s="4"/>
      <c r="H15" s="49"/>
      <c r="I15" s="49"/>
      <c r="J15" s="630"/>
      <c r="K15" s="630"/>
      <c r="L15" s="49"/>
      <c r="M15" s="49"/>
      <c r="N15" s="630"/>
      <c r="O15" s="630"/>
      <c r="P15" s="49"/>
      <c r="Q15" s="630"/>
      <c r="R15" s="630"/>
      <c r="S15" s="50"/>
      <c r="T15" s="4"/>
      <c r="U15" s="4"/>
      <c r="V15" s="4"/>
      <c r="W15" s="4"/>
      <c r="X15" s="4"/>
      <c r="Y15" s="4"/>
    </row>
    <row r="16" spans="1:25">
      <c r="A16" s="30"/>
      <c r="B16" s="30"/>
      <c r="C16" s="49"/>
      <c r="D16" s="49"/>
      <c r="E16" s="49"/>
      <c r="F16" s="49"/>
      <c r="G16" s="49"/>
      <c r="H16" s="49"/>
      <c r="I16" s="49"/>
      <c r="J16" s="49"/>
      <c r="K16" s="49"/>
      <c r="L16" s="49"/>
      <c r="M16" s="49"/>
      <c r="N16" s="49"/>
      <c r="O16" s="49"/>
      <c r="P16" s="49"/>
      <c r="Q16" s="49"/>
      <c r="R16" s="49"/>
      <c r="S16" s="51"/>
      <c r="T16" s="4"/>
      <c r="U16" s="4"/>
      <c r="V16" s="4"/>
      <c r="W16" s="4"/>
      <c r="X16" s="4"/>
      <c r="Y16" s="4"/>
    </row>
    <row r="17" spans="1:25">
      <c r="A17" s="625"/>
      <c r="B17" s="625"/>
      <c r="C17" s="630"/>
      <c r="D17" s="630"/>
      <c r="E17" s="49"/>
      <c r="F17" s="630"/>
      <c r="G17" s="630"/>
      <c r="H17" s="49"/>
      <c r="I17" s="49"/>
      <c r="J17" s="630"/>
      <c r="K17" s="630"/>
      <c r="L17" s="49"/>
      <c r="M17" s="49"/>
      <c r="N17" s="630"/>
      <c r="O17" s="630"/>
      <c r="P17" s="49"/>
      <c r="Q17" s="630"/>
      <c r="R17" s="630"/>
      <c r="S17" s="50"/>
      <c r="T17" s="4"/>
      <c r="U17" s="4"/>
      <c r="V17" s="4"/>
      <c r="W17" s="4"/>
      <c r="X17" s="4"/>
      <c r="Y17" s="4"/>
    </row>
    <row r="18" spans="1:25">
      <c r="A18" s="16"/>
      <c r="B18" s="16"/>
      <c r="C18" s="16"/>
      <c r="D18" s="16"/>
      <c r="E18" s="16"/>
      <c r="F18" s="16"/>
      <c r="G18" s="16"/>
      <c r="H18" s="16"/>
      <c r="I18" s="16"/>
      <c r="J18" s="16"/>
      <c r="K18" s="16"/>
      <c r="L18" s="16"/>
      <c r="M18" s="16"/>
      <c r="N18" s="16"/>
      <c r="O18" s="16"/>
      <c r="P18" s="16"/>
      <c r="Q18" s="52"/>
      <c r="R18" s="16"/>
      <c r="S18" s="52"/>
      <c r="T18" s="4"/>
      <c r="U18" s="4"/>
      <c r="V18" s="4"/>
      <c r="W18" s="4"/>
      <c r="X18" s="4"/>
      <c r="Y18" s="4"/>
    </row>
    <row r="19" spans="1:25">
      <c r="A19" s="4"/>
      <c r="B19" s="4"/>
      <c r="C19" s="4"/>
      <c r="D19" s="4"/>
      <c r="E19" s="4"/>
      <c r="F19" s="4"/>
      <c r="G19" s="4"/>
      <c r="H19" s="4"/>
      <c r="I19" s="4"/>
      <c r="J19" s="4"/>
      <c r="K19" s="4"/>
      <c r="L19" s="4"/>
      <c r="M19" s="4"/>
      <c r="N19" s="4"/>
      <c r="O19" s="4"/>
      <c r="P19" s="4"/>
      <c r="Q19" s="3"/>
      <c r="R19" s="4"/>
      <c r="S19" s="3"/>
      <c r="T19" s="4"/>
      <c r="U19" s="4"/>
      <c r="V19" s="4"/>
      <c r="W19" s="4"/>
      <c r="X19" s="4"/>
      <c r="Y19" s="4"/>
    </row>
    <row r="20" spans="1:25">
      <c r="A20" s="4"/>
      <c r="B20" s="4"/>
      <c r="C20" s="4"/>
      <c r="D20" s="4"/>
      <c r="E20" s="4"/>
      <c r="F20" s="4"/>
      <c r="G20" s="4"/>
      <c r="H20" s="4"/>
      <c r="I20" s="4"/>
      <c r="J20" s="4"/>
      <c r="K20" s="4"/>
      <c r="L20" s="4"/>
      <c r="M20" s="4"/>
      <c r="N20" s="4"/>
      <c r="O20" s="4"/>
      <c r="P20" s="4"/>
      <c r="Q20" s="3"/>
      <c r="R20" s="4"/>
      <c r="S20" s="3"/>
      <c r="T20" s="4"/>
      <c r="U20" s="4"/>
      <c r="V20" s="4"/>
      <c r="W20" s="4"/>
      <c r="X20" s="4"/>
      <c r="Y20" s="4"/>
    </row>
    <row r="21" spans="1:25">
      <c r="A21" s="4"/>
      <c r="B21" s="4"/>
      <c r="C21" s="4"/>
      <c r="D21" s="4"/>
      <c r="E21" s="4"/>
      <c r="F21" s="4"/>
      <c r="G21" s="4"/>
      <c r="H21" s="4"/>
      <c r="I21" s="4"/>
      <c r="J21" s="4"/>
      <c r="K21" s="4"/>
      <c r="L21" s="4"/>
      <c r="M21" s="4"/>
      <c r="N21" s="4"/>
      <c r="O21" s="4"/>
      <c r="P21" s="4"/>
      <c r="Q21" s="3"/>
      <c r="R21" s="4"/>
      <c r="S21" s="3"/>
      <c r="T21" s="4"/>
      <c r="U21" s="4"/>
      <c r="V21" s="4"/>
      <c r="W21" s="4"/>
      <c r="X21" s="4"/>
      <c r="Y21" s="4"/>
    </row>
    <row r="22" spans="1:25">
      <c r="A22" s="4"/>
      <c r="B22" s="4"/>
      <c r="C22" s="4"/>
      <c r="D22" s="4"/>
      <c r="E22" s="4"/>
      <c r="F22" s="4"/>
      <c r="G22" s="4"/>
      <c r="H22" s="4"/>
      <c r="I22" s="4"/>
      <c r="J22" s="4"/>
      <c r="K22" s="4"/>
      <c r="L22" s="4"/>
      <c r="M22" s="4"/>
      <c r="N22" s="4"/>
      <c r="O22" s="4"/>
      <c r="P22" s="4"/>
      <c r="Q22" s="3"/>
      <c r="R22" s="4"/>
      <c r="S22" s="3"/>
      <c r="T22" s="4"/>
      <c r="U22" s="4"/>
      <c r="V22" s="4"/>
      <c r="W22" s="4"/>
      <c r="X22" s="4"/>
      <c r="Y22" s="4"/>
    </row>
    <row r="23" spans="1:25">
      <c r="A23" s="4"/>
      <c r="B23" s="4"/>
      <c r="C23" s="4"/>
      <c r="D23" s="4"/>
      <c r="E23" s="4"/>
      <c r="F23" s="4"/>
      <c r="G23" s="4"/>
      <c r="H23" s="4"/>
      <c r="I23" s="4"/>
      <c r="J23" s="4"/>
      <c r="K23" s="4"/>
      <c r="L23" s="4"/>
      <c r="M23" s="4"/>
      <c r="N23" s="4"/>
      <c r="O23" s="4"/>
      <c r="P23" s="4"/>
      <c r="Q23" s="3"/>
      <c r="R23" s="4"/>
      <c r="S23" s="3"/>
      <c r="T23" s="4"/>
      <c r="U23" s="4"/>
      <c r="V23" s="4"/>
      <c r="W23" s="4"/>
      <c r="X23" s="4"/>
      <c r="Y23" s="4"/>
    </row>
    <row r="24" spans="1:25">
      <c r="A24" s="26"/>
      <c r="B24" s="26"/>
      <c r="C24" s="26"/>
      <c r="D24" s="26"/>
      <c r="E24" s="26"/>
      <c r="F24" s="26"/>
      <c r="G24" s="26"/>
      <c r="H24" s="26"/>
      <c r="I24" s="26"/>
      <c r="J24" s="26"/>
      <c r="K24" s="26"/>
      <c r="L24" s="26"/>
      <c r="M24" s="26"/>
      <c r="N24" s="26"/>
      <c r="O24" s="26"/>
      <c r="P24" s="26"/>
      <c r="Q24" s="28"/>
      <c r="R24" s="26"/>
      <c r="S24" s="28"/>
      <c r="T24" s="4"/>
      <c r="U24" s="4"/>
      <c r="V24" s="4"/>
      <c r="W24" s="4"/>
      <c r="X24" s="4"/>
      <c r="Y24" s="4"/>
    </row>
  </sheetData>
  <sheetProtection password="CC6B" sheet="1" objects="1" scenarios="1"/>
  <mergeCells count="46">
    <mergeCell ref="A1:R1"/>
    <mergeCell ref="P5:R5"/>
    <mergeCell ref="C11:D11"/>
    <mergeCell ref="J13:K13"/>
    <mergeCell ref="N11:O11"/>
    <mergeCell ref="J11:K11"/>
    <mergeCell ref="M3:O3"/>
    <mergeCell ref="I5:J5"/>
    <mergeCell ref="A3:B3"/>
    <mergeCell ref="L5:N5"/>
    <mergeCell ref="A11:B11"/>
    <mergeCell ref="Q3:R3"/>
    <mergeCell ref="F7:G7"/>
    <mergeCell ref="C3:D3"/>
    <mergeCell ref="F3:G3"/>
    <mergeCell ref="I3:K3"/>
    <mergeCell ref="A5:B5"/>
    <mergeCell ref="F5:G5"/>
    <mergeCell ref="C5:D5"/>
    <mergeCell ref="C9:D9"/>
    <mergeCell ref="N17:O17"/>
    <mergeCell ref="A17:B17"/>
    <mergeCell ref="A7:B7"/>
    <mergeCell ref="N13:O13"/>
    <mergeCell ref="N7:O7"/>
    <mergeCell ref="J15:K15"/>
    <mergeCell ref="C7:D7"/>
    <mergeCell ref="F11:G11"/>
    <mergeCell ref="N9:O9"/>
    <mergeCell ref="J9:K9"/>
    <mergeCell ref="J7:K7"/>
    <mergeCell ref="F9:G9"/>
    <mergeCell ref="A13:B13"/>
    <mergeCell ref="Q11:R11"/>
    <mergeCell ref="A6:B6"/>
    <mergeCell ref="N15:O15"/>
    <mergeCell ref="Q17:R17"/>
    <mergeCell ref="A15:B15"/>
    <mergeCell ref="J17:K17"/>
    <mergeCell ref="F17:G17"/>
    <mergeCell ref="C17:D17"/>
    <mergeCell ref="A9:B9"/>
    <mergeCell ref="Q13:R13"/>
    <mergeCell ref="Q15:R15"/>
    <mergeCell ref="Q7:R7"/>
    <mergeCell ref="Q9:R9"/>
  </mergeCells>
  <hyperlinks>
    <hyperlink ref="C5:D5" location="'UPHC,PHC,CHC,SDH'!A1" display="UPHC, PHC, CHC, SDH" xr:uid="{00000000-0004-0000-0000-000000000000}"/>
    <hyperlink ref="F5:G5" location="'Main Centre '!A1" display=".…...Main Centre…...." xr:uid="{00000000-0004-0000-0000-000001000000}"/>
    <hyperlink ref="L5:N5" location="'SC Total &amp; MC Achievement'!A1" display="...SC Total &amp; MC Achievement…" xr:uid="{00000000-0004-0000-0000-000002000000}"/>
    <hyperlink ref="Q3:R3" location="'SC Score Summary Legal (Manual)'!A1" display="..SC Score Summary.." xr:uid="{00000000-0004-0000-0000-000003000000}"/>
    <hyperlink ref="P5:R5" location="'PHC,CHC,SDH -MC Score'!Print_Area" display="…...PHC, CHC, SDH - MC Score……" xr:uid="{00000000-0004-0000-0000-000004000000}"/>
    <hyperlink ref="C3:D3" location="Instruction!A1" display="………..Instruction…….." xr:uid="{00000000-0004-0000-0000-000005000000}"/>
    <hyperlink ref="F3:G3" location="Indicators!A1" display="..……..Indicators………." xr:uid="{00000000-0004-0000-0000-000006000000}"/>
    <hyperlink ref="I3:K3" location="'Instruction for Evaluator'!A1" display="…..Instruction for Evaluators….." xr:uid="{00000000-0004-0000-0000-000007000000}"/>
    <hyperlink ref="M3:O3" location="'Population Longroll Record Form'!A1" display="Population Longroll Record Form" xr:uid="{00000000-0004-0000-0000-000008000000}"/>
    <hyperlink ref="I5:J5" location="'ASHA Mobiliser'!A1" display="….Asha Mobiliser…." xr:uid="{00000000-0004-0000-0000-000009000000}"/>
    <hyperlink ref="Q7:R7" location="'Maubawk SC'!A1" display="……….Maubawk SC………." xr:uid="{00000000-0004-0000-0000-00000A000000}"/>
    <hyperlink ref="C9:D9" location="'Zero CL'!A1" display=".………..Zero CL.………." xr:uid="{00000000-0004-0000-0000-00000B000000}"/>
    <hyperlink ref="J9:K9" location="'New Latawh SC'!A1" display=".……….New Latawh SC……….." xr:uid="{00000000-0004-0000-0000-00000C000000}"/>
    <hyperlink ref="C7:D7" location="'Old Siaha SC'!A1" display=".……….Old Siaha SC……….." xr:uid="{00000000-0004-0000-0000-00000D000000}"/>
    <hyperlink ref="F7:G7" location="'College Vaih CL'!A1" display=".……….College Vaih CL……….." xr:uid="{00000000-0004-0000-0000-00000E000000}"/>
    <hyperlink ref="J7:K7" location="'Meisatla CL'!A1" display=".……….Meisatla……….." xr:uid="{00000000-0004-0000-0000-00000F000000}"/>
    <hyperlink ref="N7:O7" location="'New Coloney CL'!A1" display=".……….New Coloney CL……….." xr:uid="{00000000-0004-0000-0000-000010000000}"/>
    <hyperlink ref="N9:O9" location="'Phalrang SC'!A1" display=".……….Phalrang SC……….." xr:uid="{00000000-0004-0000-0000-000011000000}"/>
    <hyperlink ref="Q9:R9" location="'Rawmibawk SC'!A1" display=".……….Rawmibawk SC……….." xr:uid="{00000000-0004-0000-0000-000012000000}"/>
    <hyperlink ref="F11:G11" location="'New Siaha CL'!A1" display=".……….New Siaha CL……….." xr:uid="{00000000-0004-0000-0000-000013000000}"/>
    <hyperlink ref="J11:K11" location="'Theiva SC'!A1" display=".……….Theiva SC……….." xr:uid="{00000000-0004-0000-0000-000014000000}"/>
    <hyperlink ref="N11:O11" location="'Tuipui Ferry SC'!A1" display=".……….Tuipui Ferry SC……….." xr:uid="{00000000-0004-0000-0000-000015000000}"/>
    <hyperlink ref="F9:G9" location="'Kawlchaw E CL'!A1" display=".……….Kawlchaw E CL……….." xr:uid="{00000000-0004-0000-0000-000016000000}"/>
    <hyperlink ref="Q11:R11" location="'Tuisumpu SC'!A1" display=".……….Tuisumpu SC……….." xr:uid="{00000000-0004-0000-0000-000017000000}"/>
    <hyperlink ref="C11:D11" location="'Siahatla SC'!A1" display=".……….Siahatla SC……….."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8"/>
  <sheetViews>
    <sheetView zoomScale="150" workbookViewId="0">
      <selection activeCell="A2" sqref="A2"/>
    </sheetView>
  </sheetViews>
  <sheetFormatPr defaultColWidth="14.44140625" defaultRowHeight="15" customHeight="1"/>
  <cols>
    <col min="1" max="1" width="4.109375" style="1" customWidth="1"/>
    <col min="2" max="2" width="2.33203125" style="1" customWidth="1"/>
    <col min="3" max="3" width="84.88671875" style="1" customWidth="1"/>
    <col min="4" max="11" width="8.6640625" style="1" customWidth="1"/>
    <col min="12" max="16384" width="14.44140625" style="1"/>
  </cols>
  <sheetData>
    <row r="1" spans="1:3" ht="9.75" customHeight="1">
      <c r="B1" s="53"/>
      <c r="C1" s="53"/>
    </row>
    <row r="2" spans="1:3" ht="18" customHeight="1">
      <c r="A2" s="54" t="s">
        <v>828</v>
      </c>
      <c r="B2" s="53"/>
      <c r="C2" s="55" t="s">
        <v>0</v>
      </c>
    </row>
    <row r="3" spans="1:3" ht="6" customHeight="1">
      <c r="B3" s="53"/>
      <c r="C3" s="53"/>
    </row>
    <row r="4" spans="1:3" ht="40.5" customHeight="1">
      <c r="B4" s="56"/>
      <c r="C4" s="57" t="s">
        <v>720</v>
      </c>
    </row>
    <row r="5" spans="1:3" ht="2.1" customHeight="1">
      <c r="B5" s="56"/>
      <c r="C5" s="58"/>
    </row>
    <row r="6" spans="1:3" ht="14.4">
      <c r="B6" s="53"/>
      <c r="C6" s="59" t="s">
        <v>733</v>
      </c>
    </row>
    <row r="7" spans="1:3" ht="24.9" customHeight="1">
      <c r="B7" s="56">
        <v>1</v>
      </c>
      <c r="C7" s="60" t="s">
        <v>721</v>
      </c>
    </row>
    <row r="8" spans="1:3" ht="15.9" customHeight="1">
      <c r="B8" s="56">
        <v>2</v>
      </c>
      <c r="C8" s="60" t="s">
        <v>703</v>
      </c>
    </row>
    <row r="9" spans="1:3" ht="14.4" customHeight="1">
      <c r="B9" s="56">
        <v>3</v>
      </c>
      <c r="C9" s="60" t="s">
        <v>732</v>
      </c>
    </row>
    <row r="10" spans="1:3" ht="2.1" customHeight="1">
      <c r="B10" s="56"/>
      <c r="C10" s="58"/>
    </row>
    <row r="11" spans="1:3" ht="14.4">
      <c r="B11" s="53"/>
      <c r="C11" s="59" t="s">
        <v>700</v>
      </c>
    </row>
    <row r="12" spans="1:3" ht="63.9" customHeight="1">
      <c r="B12" s="56">
        <v>1</v>
      </c>
      <c r="C12" s="61" t="s">
        <v>695</v>
      </c>
    </row>
    <row r="13" spans="1:3" ht="29.1" customHeight="1">
      <c r="B13" s="56">
        <v>2</v>
      </c>
      <c r="C13" s="61" t="s">
        <v>556</v>
      </c>
    </row>
    <row r="14" spans="1:3" ht="75.900000000000006" customHeight="1">
      <c r="B14" s="56">
        <v>3</v>
      </c>
      <c r="C14" s="61" t="s">
        <v>565</v>
      </c>
    </row>
    <row r="15" spans="1:3" ht="14.4" customHeight="1">
      <c r="B15" s="62">
        <v>4</v>
      </c>
      <c r="C15" s="63" t="s">
        <v>710</v>
      </c>
    </row>
    <row r="16" spans="1:3" ht="14.4" customHeight="1">
      <c r="B16" s="62"/>
      <c r="C16" s="63" t="s">
        <v>566</v>
      </c>
    </row>
    <row r="17" spans="2:3" ht="17.399999999999999" customHeight="1">
      <c r="B17" s="64"/>
      <c r="C17" s="65" t="s">
        <v>4</v>
      </c>
    </row>
    <row r="18" spans="2:3" ht="17.399999999999999" customHeight="1">
      <c r="B18" s="62"/>
      <c r="C18" s="65" t="s">
        <v>5</v>
      </c>
    </row>
    <row r="19" spans="2:3" ht="17.399999999999999" customHeight="1">
      <c r="B19" s="62"/>
      <c r="C19" s="65" t="s">
        <v>6</v>
      </c>
    </row>
    <row r="20" spans="2:3" ht="17.399999999999999" customHeight="1">
      <c r="B20" s="62"/>
      <c r="C20" s="65" t="s">
        <v>7</v>
      </c>
    </row>
    <row r="21" spans="2:3" ht="17.399999999999999" customHeight="1">
      <c r="B21" s="62"/>
      <c r="C21" s="65" t="s">
        <v>8</v>
      </c>
    </row>
    <row r="22" spans="2:3" ht="30" customHeight="1">
      <c r="B22" s="62"/>
      <c r="C22" s="65" t="s">
        <v>9</v>
      </c>
    </row>
    <row r="23" spans="2:3" ht="30" customHeight="1">
      <c r="B23" s="56">
        <v>5</v>
      </c>
      <c r="C23" s="61" t="s">
        <v>567</v>
      </c>
    </row>
    <row r="24" spans="2:3" ht="48.9" customHeight="1">
      <c r="B24" s="56">
        <v>6</v>
      </c>
      <c r="C24" s="66" t="s">
        <v>748</v>
      </c>
    </row>
    <row r="25" spans="2:3" ht="2.1" customHeight="1">
      <c r="B25" s="56"/>
      <c r="C25" s="58"/>
    </row>
    <row r="26" spans="2:3" ht="14.4">
      <c r="B26" s="53"/>
      <c r="C26" s="59" t="s">
        <v>701</v>
      </c>
    </row>
    <row r="27" spans="2:3" ht="17.100000000000001" customHeight="1">
      <c r="B27" s="56">
        <v>1</v>
      </c>
      <c r="C27" s="61" t="s">
        <v>707</v>
      </c>
    </row>
    <row r="28" spans="2:3" ht="17.100000000000001" customHeight="1">
      <c r="B28" s="56">
        <v>2</v>
      </c>
      <c r="C28" s="61" t="s">
        <v>706</v>
      </c>
    </row>
    <row r="29" spans="2:3" ht="14.4">
      <c r="B29" s="53"/>
      <c r="C29" s="59" t="s">
        <v>702</v>
      </c>
    </row>
    <row r="30" spans="2:3" ht="16.5" customHeight="1">
      <c r="B30" s="67">
        <v>1</v>
      </c>
      <c r="C30" s="61" t="s">
        <v>707</v>
      </c>
    </row>
    <row r="31" spans="2:3" ht="16.5" customHeight="1">
      <c r="B31" s="67">
        <v>2</v>
      </c>
      <c r="C31" s="61" t="s">
        <v>706</v>
      </c>
    </row>
    <row r="32" spans="2:3" ht="29.1" customHeight="1">
      <c r="B32" s="67">
        <v>3</v>
      </c>
      <c r="C32" s="61" t="s">
        <v>708</v>
      </c>
    </row>
    <row r="33" spans="2:3" ht="40.5" customHeight="1">
      <c r="B33" s="67">
        <v>4</v>
      </c>
      <c r="C33" s="61" t="s">
        <v>698</v>
      </c>
    </row>
    <row r="34" spans="2:3" ht="2.1" customHeight="1">
      <c r="B34" s="56"/>
      <c r="C34" s="61"/>
    </row>
    <row r="35" spans="2:3" ht="14.4">
      <c r="B35" s="53"/>
      <c r="C35" s="59" t="s">
        <v>709</v>
      </c>
    </row>
    <row r="36" spans="2:3" ht="29.1" customHeight="1">
      <c r="B36" s="56">
        <v>1</v>
      </c>
      <c r="C36" s="61" t="s">
        <v>711</v>
      </c>
    </row>
    <row r="37" spans="2:3" ht="29.1" customHeight="1">
      <c r="B37" s="56">
        <v>2</v>
      </c>
      <c r="C37" s="61" t="s">
        <v>555</v>
      </c>
    </row>
    <row r="38" spans="2:3" ht="29.1" customHeight="1">
      <c r="B38" s="56">
        <v>3</v>
      </c>
      <c r="C38" s="61" t="s">
        <v>1</v>
      </c>
    </row>
    <row r="39" spans="2:3" ht="29.1" customHeight="1">
      <c r="B39" s="56">
        <v>4</v>
      </c>
      <c r="C39" s="61" t="s">
        <v>2</v>
      </c>
    </row>
    <row r="40" spans="2:3" ht="42" customHeight="1">
      <c r="B40" s="56">
        <v>5</v>
      </c>
      <c r="C40" s="68" t="s">
        <v>731</v>
      </c>
    </row>
    <row r="41" spans="2:3" ht="2.1" customHeight="1">
      <c r="B41" s="56"/>
      <c r="C41" s="61"/>
    </row>
    <row r="42" spans="2:3" ht="14.4">
      <c r="B42" s="53"/>
      <c r="C42" s="59" t="s">
        <v>696</v>
      </c>
    </row>
    <row r="43" spans="2:3" ht="2.4" customHeight="1">
      <c r="B43" s="56"/>
      <c r="C43" s="61"/>
    </row>
    <row r="44" spans="2:3" ht="43.5" customHeight="1">
      <c r="B44" s="56">
        <v>1</v>
      </c>
      <c r="C44" s="61" t="s">
        <v>557</v>
      </c>
    </row>
    <row r="45" spans="2:3" ht="50.4" customHeight="1">
      <c r="B45" s="56">
        <v>2</v>
      </c>
      <c r="C45" s="61" t="s">
        <v>699</v>
      </c>
    </row>
    <row r="46" spans="2:3" ht="39.9" customHeight="1">
      <c r="B46" s="56">
        <v>3</v>
      </c>
      <c r="C46" s="61" t="s">
        <v>3</v>
      </c>
    </row>
    <row r="47" spans="2:3" ht="39.6" customHeight="1">
      <c r="B47" s="62">
        <v>4</v>
      </c>
      <c r="C47" s="61" t="s">
        <v>712</v>
      </c>
    </row>
    <row r="48" spans="2:3" ht="60.6" customHeight="1">
      <c r="B48" s="56">
        <v>5</v>
      </c>
      <c r="C48" s="61" t="s">
        <v>723</v>
      </c>
    </row>
    <row r="49" spans="2:3" ht="25.5" customHeight="1">
      <c r="B49" s="62">
        <v>6</v>
      </c>
      <c r="C49" s="61" t="s">
        <v>697</v>
      </c>
    </row>
    <row r="50" spans="2:3" ht="3" customHeight="1">
      <c r="B50" s="62"/>
      <c r="C50" s="61"/>
    </row>
    <row r="51" spans="2:3" ht="15.75" customHeight="1">
      <c r="B51" s="53"/>
      <c r="C51" s="59" t="s">
        <v>10</v>
      </c>
    </row>
    <row r="52" spans="2:3" ht="3" customHeight="1">
      <c r="C52" s="58"/>
    </row>
    <row r="53" spans="2:3" ht="38.1" customHeight="1">
      <c r="B53" s="62">
        <v>1</v>
      </c>
      <c r="C53" s="61" t="s">
        <v>563</v>
      </c>
    </row>
    <row r="54" spans="2:3" ht="27" customHeight="1">
      <c r="B54" s="62">
        <v>2</v>
      </c>
      <c r="C54" s="61" t="s">
        <v>562</v>
      </c>
    </row>
    <row r="55" spans="2:3" ht="26.1" customHeight="1">
      <c r="B55" s="62">
        <v>3</v>
      </c>
      <c r="C55" s="61" t="s">
        <v>561</v>
      </c>
    </row>
    <row r="56" spans="2:3" ht="27" customHeight="1">
      <c r="B56" s="62">
        <v>4</v>
      </c>
      <c r="C56" s="61" t="s">
        <v>560</v>
      </c>
    </row>
    <row r="57" spans="2:3" ht="2.4" customHeight="1">
      <c r="B57" s="62"/>
      <c r="C57" s="61"/>
    </row>
    <row r="58" spans="2:3" ht="15.75" customHeight="1">
      <c r="B58" s="53"/>
      <c r="C58" s="59" t="s">
        <v>11</v>
      </c>
    </row>
    <row r="59" spans="2:3" ht="2.1" customHeight="1">
      <c r="C59" s="58"/>
    </row>
    <row r="60" spans="2:3" ht="18" customHeight="1">
      <c r="B60" s="62">
        <v>1</v>
      </c>
      <c r="C60" s="61" t="s">
        <v>558</v>
      </c>
    </row>
    <row r="61" spans="2:3" ht="18" customHeight="1">
      <c r="B61" s="62">
        <v>2</v>
      </c>
      <c r="C61" s="61" t="s">
        <v>12</v>
      </c>
    </row>
    <row r="62" spans="2:3" ht="27" customHeight="1">
      <c r="B62" s="62">
        <v>3</v>
      </c>
      <c r="C62" s="61" t="s">
        <v>559</v>
      </c>
    </row>
    <row r="63" spans="2:3" ht="15.75" customHeight="1">
      <c r="B63" s="53"/>
      <c r="C63" s="53"/>
    </row>
    <row r="64" spans="2:3" ht="15.75" customHeight="1">
      <c r="B64" s="53"/>
      <c r="C64" s="53"/>
    </row>
    <row r="65" spans="2:3" ht="15.75" customHeight="1">
      <c r="B65" s="53"/>
      <c r="C65" s="53"/>
    </row>
    <row r="66" spans="2:3" ht="15.75" customHeight="1">
      <c r="B66" s="53"/>
      <c r="C66" s="53"/>
    </row>
    <row r="67" spans="2:3" ht="15.75" customHeight="1">
      <c r="B67" s="53"/>
      <c r="C67" s="53"/>
    </row>
    <row r="68" spans="2:3" ht="15.75" customHeight="1">
      <c r="B68" s="53"/>
      <c r="C68" s="53"/>
    </row>
    <row r="69" spans="2:3" ht="15.75" customHeight="1">
      <c r="B69" s="53"/>
      <c r="C69" s="53"/>
    </row>
    <row r="70" spans="2:3" ht="15.75" customHeight="1">
      <c r="B70" s="53"/>
      <c r="C70" s="53"/>
    </row>
    <row r="71" spans="2:3" ht="15.75" customHeight="1">
      <c r="B71" s="53"/>
      <c r="C71" s="53"/>
    </row>
    <row r="72" spans="2:3" ht="15.75" customHeight="1">
      <c r="B72" s="53"/>
      <c r="C72" s="53"/>
    </row>
    <row r="73" spans="2:3" ht="15.75" customHeight="1">
      <c r="B73" s="53"/>
      <c r="C73" s="53"/>
    </row>
    <row r="74" spans="2:3" ht="15.75" customHeight="1">
      <c r="B74" s="53"/>
      <c r="C74" s="53"/>
    </row>
    <row r="75" spans="2:3" ht="15.75" customHeight="1">
      <c r="B75" s="53"/>
      <c r="C75" s="53"/>
    </row>
    <row r="76" spans="2:3" ht="15.75" customHeight="1">
      <c r="B76" s="53"/>
      <c r="C76" s="53"/>
    </row>
    <row r="77" spans="2:3" ht="15.75" customHeight="1">
      <c r="B77" s="53"/>
      <c r="C77" s="53"/>
    </row>
    <row r="78" spans="2:3" ht="15.75" customHeight="1">
      <c r="B78" s="53"/>
      <c r="C78" s="53"/>
    </row>
    <row r="79" spans="2:3" ht="15.75" customHeight="1">
      <c r="B79" s="53"/>
      <c r="C79" s="53"/>
    </row>
    <row r="80" spans="2:3" ht="15.75" customHeight="1">
      <c r="B80" s="53"/>
      <c r="C80" s="53"/>
    </row>
    <row r="81" spans="2:3" ht="15.75" customHeight="1">
      <c r="B81" s="53"/>
      <c r="C81" s="53"/>
    </row>
    <row r="82" spans="2:3" ht="15.75" customHeight="1">
      <c r="B82" s="53"/>
      <c r="C82" s="53"/>
    </row>
    <row r="83" spans="2:3" ht="15.75" customHeight="1">
      <c r="B83" s="53"/>
      <c r="C83" s="53"/>
    </row>
    <row r="84" spans="2:3" ht="15.75" customHeight="1">
      <c r="B84" s="53"/>
      <c r="C84" s="53"/>
    </row>
    <row r="85" spans="2:3" ht="15.75" customHeight="1">
      <c r="B85" s="53"/>
      <c r="C85" s="53"/>
    </row>
    <row r="86" spans="2:3" ht="15.75" customHeight="1">
      <c r="B86" s="53"/>
      <c r="C86" s="53"/>
    </row>
    <row r="87" spans="2:3" ht="15.75" customHeight="1">
      <c r="B87" s="53"/>
      <c r="C87" s="53"/>
    </row>
    <row r="88" spans="2:3" ht="15.75" customHeight="1">
      <c r="B88" s="53"/>
      <c r="C88" s="53"/>
    </row>
    <row r="89" spans="2:3" ht="15.75" customHeight="1">
      <c r="B89" s="53"/>
      <c r="C89" s="53"/>
    </row>
    <row r="90" spans="2:3" ht="15.75" customHeight="1">
      <c r="B90" s="53"/>
      <c r="C90" s="53"/>
    </row>
    <row r="91" spans="2:3" ht="15.75" customHeight="1">
      <c r="B91" s="53"/>
      <c r="C91" s="53"/>
    </row>
    <row r="92" spans="2:3" ht="15.75" customHeight="1">
      <c r="B92" s="53"/>
      <c r="C92" s="53"/>
    </row>
    <row r="93" spans="2:3" ht="15.75" customHeight="1">
      <c r="B93" s="53"/>
      <c r="C93" s="53"/>
    </row>
    <row r="94" spans="2:3" ht="15.75" customHeight="1">
      <c r="B94" s="53"/>
      <c r="C94" s="53"/>
    </row>
    <row r="95" spans="2:3" ht="15.75" customHeight="1">
      <c r="B95" s="53"/>
      <c r="C95" s="53"/>
    </row>
    <row r="96" spans="2:3" ht="15.75" customHeight="1">
      <c r="B96" s="53"/>
      <c r="C96" s="53"/>
    </row>
    <row r="97" spans="2:3" ht="15.75" customHeight="1">
      <c r="B97" s="53"/>
      <c r="C97" s="53"/>
    </row>
    <row r="98" spans="2:3" ht="15.75" customHeight="1">
      <c r="B98" s="53"/>
      <c r="C98" s="53"/>
    </row>
    <row r="99" spans="2:3" ht="15.75" customHeight="1">
      <c r="B99" s="53"/>
      <c r="C99" s="53"/>
    </row>
    <row r="100" spans="2:3" ht="15.75" customHeight="1">
      <c r="B100" s="53"/>
      <c r="C100" s="53"/>
    </row>
    <row r="101" spans="2:3" ht="15.75" customHeight="1">
      <c r="B101" s="53"/>
      <c r="C101" s="53"/>
    </row>
    <row r="102" spans="2:3" ht="15.75" customHeight="1">
      <c r="B102" s="53"/>
      <c r="C102" s="53"/>
    </row>
    <row r="103" spans="2:3" ht="15.75" customHeight="1">
      <c r="B103" s="53"/>
      <c r="C103" s="53"/>
    </row>
    <row r="104" spans="2:3" ht="15.75" customHeight="1">
      <c r="B104" s="53"/>
      <c r="C104" s="53"/>
    </row>
    <row r="105" spans="2:3" ht="15.75" customHeight="1">
      <c r="B105" s="53"/>
      <c r="C105" s="53"/>
    </row>
    <row r="106" spans="2:3" ht="15.75" customHeight="1">
      <c r="B106" s="53"/>
      <c r="C106" s="53"/>
    </row>
    <row r="107" spans="2:3" ht="15.75" customHeight="1">
      <c r="B107" s="53"/>
      <c r="C107" s="53"/>
    </row>
    <row r="108" spans="2:3" ht="15.75" customHeight="1">
      <c r="B108" s="53"/>
      <c r="C108" s="53"/>
    </row>
    <row r="109" spans="2:3" ht="15.75" customHeight="1">
      <c r="B109" s="53"/>
      <c r="C109" s="53"/>
    </row>
    <row r="110" spans="2:3" ht="15.75" customHeight="1">
      <c r="B110" s="53"/>
      <c r="C110" s="53"/>
    </row>
    <row r="111" spans="2:3" ht="15.75" customHeight="1">
      <c r="B111" s="53"/>
      <c r="C111" s="53"/>
    </row>
    <row r="112" spans="2:3" ht="15.75" customHeight="1">
      <c r="B112" s="53"/>
      <c r="C112" s="53"/>
    </row>
    <row r="113" spans="2:3" ht="15.75" customHeight="1">
      <c r="B113" s="53"/>
      <c r="C113" s="53"/>
    </row>
    <row r="114" spans="2:3" ht="15.75" customHeight="1">
      <c r="B114" s="53"/>
      <c r="C114" s="53"/>
    </row>
    <row r="115" spans="2:3" ht="15.75" customHeight="1">
      <c r="B115" s="53"/>
      <c r="C115" s="53"/>
    </row>
    <row r="116" spans="2:3" ht="15.75" customHeight="1">
      <c r="B116" s="53"/>
      <c r="C116" s="53"/>
    </row>
    <row r="117" spans="2:3" ht="15.75" customHeight="1">
      <c r="B117" s="53"/>
      <c r="C117" s="53"/>
    </row>
    <row r="118" spans="2:3" ht="15.75" customHeight="1">
      <c r="B118" s="53"/>
      <c r="C118" s="53"/>
    </row>
  </sheetData>
  <sheetProtection password="CC6B" sheet="1" objects="1" scenarios="1" autoFilter="0"/>
  <hyperlinks>
    <hyperlink ref="A2" location="INDEX!A1" display="INDEX!A1" xr:uid="{00000000-0004-0000-0100-000000000000}"/>
  </hyperlinks>
  <pageMargins left="0.31496062992125984" right="0.31496062992125984" top="0.15748031496062992" bottom="0.15748031496062992" header="0" footer="0"/>
  <pageSetup paperSize="9" scale="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AL197"/>
  <sheetViews>
    <sheetView workbookViewId="0">
      <selection activeCell="Q14" sqref="Q14"/>
    </sheetView>
  </sheetViews>
  <sheetFormatPr defaultColWidth="14.44140625" defaultRowHeight="15" customHeight="1"/>
  <cols>
    <col min="1" max="3" width="4.5546875" style="1" customWidth="1"/>
    <col min="4" max="4" width="2.44140625" style="1" customWidth="1"/>
    <col min="5" max="5" width="3.33203125" style="1" customWidth="1"/>
    <col min="6" max="6" width="52.88671875" style="1" customWidth="1"/>
    <col min="7" max="7" width="5.5546875" style="1" customWidth="1"/>
    <col min="8" max="9" width="3.109375" style="1" customWidth="1"/>
    <col min="10" max="11" width="3.6640625" style="1" customWidth="1"/>
    <col min="12" max="12" width="5.109375" style="1" customWidth="1"/>
    <col min="13" max="19" width="3.109375" style="1" customWidth="1"/>
    <col min="20" max="20" width="4.44140625" style="1" customWidth="1"/>
    <col min="21" max="21" width="4.109375" style="1" customWidth="1"/>
    <col min="22" max="22" width="6.44140625" style="1" customWidth="1"/>
    <col min="23" max="23" width="4.88671875" style="1" customWidth="1"/>
    <col min="24" max="24" width="13.109375" style="1" customWidth="1"/>
    <col min="25" max="25" width="2.6640625" style="1" customWidth="1"/>
    <col min="26" max="36" width="10.5546875" style="1" customWidth="1"/>
    <col min="37" max="37" width="17.5546875" style="1" customWidth="1"/>
    <col min="38" max="38" width="9.44140625" style="1" customWidth="1"/>
    <col min="39" max="16384" width="14.44140625" style="1"/>
  </cols>
  <sheetData>
    <row r="1" spans="2:38" ht="3.75" customHeight="1">
      <c r="B1" s="69" t="str">
        <f>G6</f>
        <v>Siaha MC</v>
      </c>
      <c r="C1" s="70">
        <v>1</v>
      </c>
      <c r="E1" s="70"/>
      <c r="F1" s="71"/>
      <c r="G1" s="72"/>
      <c r="H1" s="73"/>
      <c r="I1" s="74"/>
      <c r="J1" s="74"/>
      <c r="K1" s="74"/>
      <c r="L1" s="74"/>
      <c r="M1" s="74"/>
      <c r="N1" s="74"/>
      <c r="O1" s="74"/>
      <c r="P1" s="74"/>
      <c r="Q1" s="74"/>
      <c r="R1" s="74"/>
      <c r="S1" s="74"/>
      <c r="T1" s="74"/>
      <c r="U1" s="75"/>
      <c r="V1" s="74"/>
      <c r="W1" s="75"/>
      <c r="AL1" s="74"/>
    </row>
    <row r="2" spans="2:38" ht="16.5" customHeight="1">
      <c r="B2" s="76" t="str">
        <f t="shared" ref="B2:B103" si="0">B1</f>
        <v>Siaha MC</v>
      </c>
      <c r="C2" s="77">
        <v>2</v>
      </c>
      <c r="D2" s="71" t="s">
        <v>13</v>
      </c>
      <c r="E2" s="70"/>
      <c r="F2" s="78" t="s">
        <v>14</v>
      </c>
      <c r="G2" s="79"/>
      <c r="H2" s="80"/>
      <c r="I2" s="80"/>
      <c r="J2" s="80"/>
      <c r="K2" s="80"/>
      <c r="L2" s="80"/>
      <c r="M2" s="80"/>
      <c r="N2" s="80"/>
      <c r="O2" s="80"/>
      <c r="P2" s="80"/>
      <c r="Q2" s="80"/>
      <c r="R2" s="80"/>
      <c r="S2" s="80"/>
      <c r="T2" s="80"/>
      <c r="U2" s="80"/>
      <c r="V2" s="81" t="s">
        <v>15</v>
      </c>
      <c r="W2" s="81"/>
      <c r="AL2" s="81" t="s">
        <v>15</v>
      </c>
    </row>
    <row r="3" spans="2:38" ht="6" customHeight="1">
      <c r="B3" s="76" t="str">
        <f t="shared" si="0"/>
        <v>Siaha MC</v>
      </c>
      <c r="C3" s="77">
        <v>3</v>
      </c>
      <c r="E3" s="70"/>
      <c r="F3" s="71"/>
      <c r="G3" s="72"/>
      <c r="H3" s="73"/>
      <c r="I3" s="74"/>
      <c r="J3" s="74"/>
      <c r="K3" s="74"/>
      <c r="L3" s="74"/>
      <c r="M3" s="74"/>
      <c r="N3" s="74"/>
      <c r="O3" s="74"/>
      <c r="P3" s="74"/>
      <c r="Q3" s="74"/>
      <c r="R3" s="74"/>
      <c r="S3" s="74"/>
      <c r="T3" s="74"/>
      <c r="U3" s="75"/>
      <c r="V3" s="74"/>
      <c r="W3" s="75"/>
      <c r="AL3" s="74"/>
    </row>
    <row r="4" spans="2:38" ht="13.5" customHeight="1">
      <c r="B4" s="76" t="str">
        <f t="shared" si="0"/>
        <v>Siaha MC</v>
      </c>
      <c r="C4" s="77">
        <v>4</v>
      </c>
      <c r="E4" s="70"/>
      <c r="F4" s="646" t="s">
        <v>16</v>
      </c>
      <c r="G4" s="647"/>
      <c r="H4" s="647"/>
      <c r="I4" s="647"/>
      <c r="J4" s="647"/>
      <c r="K4" s="647"/>
      <c r="L4" s="647"/>
      <c r="M4" s="647"/>
      <c r="N4" s="647"/>
      <c r="O4" s="647"/>
      <c r="P4" s="647"/>
      <c r="Q4" s="647"/>
      <c r="R4" s="647"/>
      <c r="S4" s="647"/>
      <c r="T4" s="647"/>
      <c r="U4" s="648"/>
      <c r="V4" s="82" t="s">
        <v>17</v>
      </c>
      <c r="W4" s="83"/>
      <c r="X4" s="84"/>
      <c r="AL4" s="85"/>
    </row>
    <row r="5" spans="2:38" ht="8.25" customHeight="1">
      <c r="B5" s="76" t="str">
        <f t="shared" si="0"/>
        <v>Siaha MC</v>
      </c>
      <c r="C5" s="77">
        <v>5</v>
      </c>
      <c r="E5" s="70"/>
      <c r="F5" s="86"/>
      <c r="G5" s="87"/>
      <c r="H5" s="88"/>
      <c r="I5" s="86"/>
      <c r="J5" s="86"/>
      <c r="K5" s="86"/>
      <c r="L5" s="86"/>
      <c r="M5" s="86"/>
      <c r="N5" s="86"/>
      <c r="O5" s="86"/>
      <c r="P5" s="86"/>
      <c r="Q5" s="86"/>
      <c r="R5" s="86"/>
      <c r="S5" s="86"/>
      <c r="T5" s="86"/>
      <c r="U5" s="89"/>
      <c r="V5" s="86"/>
      <c r="W5" s="89"/>
      <c r="AL5" s="86"/>
    </row>
    <row r="6" spans="2:38" ht="14.25" customHeight="1">
      <c r="B6" s="76" t="str">
        <f t="shared" si="0"/>
        <v>Siaha MC</v>
      </c>
      <c r="C6" s="77">
        <v>6</v>
      </c>
      <c r="E6" s="70"/>
      <c r="F6" s="90" t="s">
        <v>18</v>
      </c>
      <c r="G6" s="91" t="s">
        <v>849</v>
      </c>
      <c r="H6" s="92"/>
      <c r="I6" s="92"/>
      <c r="J6" s="92"/>
      <c r="K6" s="92"/>
      <c r="M6" s="93" t="s">
        <v>19</v>
      </c>
      <c r="N6" s="86"/>
      <c r="O6" s="94" t="s">
        <v>20</v>
      </c>
      <c r="P6" s="95"/>
      <c r="Q6" s="95"/>
      <c r="R6" s="94"/>
      <c r="S6" s="96" t="s">
        <v>833</v>
      </c>
      <c r="T6" s="97"/>
      <c r="U6" s="98"/>
      <c r="V6" s="649" t="s">
        <v>806</v>
      </c>
      <c r="W6" s="650"/>
      <c r="X6" s="99" t="s">
        <v>829</v>
      </c>
      <c r="AL6" s="100"/>
    </row>
    <row r="7" spans="2:38" ht="14.25" customHeight="1">
      <c r="B7" s="76" t="str">
        <f t="shared" si="0"/>
        <v>Siaha MC</v>
      </c>
      <c r="C7" s="77">
        <v>7</v>
      </c>
      <c r="E7" s="70"/>
      <c r="F7" s="90" t="s">
        <v>21</v>
      </c>
      <c r="G7" s="101"/>
      <c r="H7" s="102"/>
      <c r="I7" s="102"/>
      <c r="J7" s="102"/>
      <c r="K7" s="102"/>
      <c r="M7" s="93" t="s">
        <v>19</v>
      </c>
      <c r="N7" s="86"/>
      <c r="O7" s="103" t="s">
        <v>22</v>
      </c>
      <c r="P7" s="100"/>
      <c r="Q7" s="104"/>
      <c r="R7" s="105"/>
      <c r="S7" s="105"/>
      <c r="T7" s="105"/>
      <c r="U7" s="106"/>
      <c r="V7" s="71"/>
      <c r="W7" s="107"/>
      <c r="AL7" s="71"/>
    </row>
    <row r="8" spans="2:38" ht="14.25" customHeight="1">
      <c r="B8" s="76" t="str">
        <f t="shared" si="0"/>
        <v>Siaha MC</v>
      </c>
      <c r="C8" s="77">
        <v>8</v>
      </c>
      <c r="E8" s="70"/>
      <c r="F8" s="108"/>
      <c r="G8" s="101"/>
      <c r="H8" s="102"/>
      <c r="I8" s="102"/>
      <c r="J8" s="102"/>
      <c r="K8" s="102"/>
      <c r="M8" s="93" t="s">
        <v>19</v>
      </c>
      <c r="N8" s="86"/>
      <c r="O8" s="103" t="s">
        <v>22</v>
      </c>
      <c r="P8" s="100"/>
      <c r="Q8" s="104"/>
      <c r="R8" s="105"/>
      <c r="S8" s="105"/>
      <c r="T8" s="105"/>
      <c r="U8" s="106"/>
      <c r="V8" s="71"/>
      <c r="W8" s="107"/>
      <c r="AL8" s="71"/>
    </row>
    <row r="9" spans="2:38" ht="14.25" customHeight="1">
      <c r="B9" s="76" t="str">
        <f t="shared" si="0"/>
        <v>Siaha MC</v>
      </c>
      <c r="C9" s="77">
        <v>9</v>
      </c>
      <c r="E9" s="70"/>
      <c r="F9" s="109"/>
      <c r="G9" s="101"/>
      <c r="H9" s="102"/>
      <c r="I9" s="102"/>
      <c r="J9" s="102"/>
      <c r="K9" s="102"/>
      <c r="M9" s="93" t="s">
        <v>19</v>
      </c>
      <c r="N9" s="86"/>
      <c r="O9" s="103" t="s">
        <v>22</v>
      </c>
      <c r="P9" s="100"/>
      <c r="Q9" s="104"/>
      <c r="R9" s="105"/>
      <c r="S9" s="105"/>
      <c r="T9" s="105"/>
      <c r="U9" s="106"/>
      <c r="V9" s="71"/>
      <c r="W9" s="107"/>
      <c r="AL9" s="71"/>
    </row>
    <row r="10" spans="2:38" ht="14.25" customHeight="1">
      <c r="B10" s="76" t="str">
        <f t="shared" si="0"/>
        <v>Siaha MC</v>
      </c>
      <c r="C10" s="77">
        <v>10</v>
      </c>
      <c r="E10" s="70"/>
      <c r="F10" s="90" t="s">
        <v>23</v>
      </c>
      <c r="G10" s="101"/>
      <c r="H10" s="102"/>
      <c r="I10" s="102"/>
      <c r="J10" s="102"/>
      <c r="K10" s="102"/>
      <c r="M10" s="93" t="s">
        <v>19</v>
      </c>
      <c r="N10" s="86"/>
      <c r="O10" s="103" t="s">
        <v>22</v>
      </c>
      <c r="P10" s="100"/>
      <c r="Q10" s="104"/>
      <c r="R10" s="105"/>
      <c r="S10" s="105"/>
      <c r="T10" s="105"/>
      <c r="U10" s="106"/>
      <c r="V10" s="71"/>
      <c r="W10" s="107"/>
      <c r="AL10" s="71"/>
    </row>
    <row r="11" spans="2:38" ht="14.25" customHeight="1">
      <c r="B11" s="76" t="str">
        <f t="shared" si="0"/>
        <v>Siaha MC</v>
      </c>
      <c r="C11" s="77">
        <v>11</v>
      </c>
      <c r="E11" s="70"/>
      <c r="F11" s="90" t="s">
        <v>24</v>
      </c>
      <c r="G11" s="101"/>
      <c r="H11" s="102"/>
      <c r="I11" s="102"/>
      <c r="J11" s="102"/>
      <c r="K11" s="102"/>
      <c r="M11" s="93" t="s">
        <v>19</v>
      </c>
      <c r="N11" s="86"/>
      <c r="O11" s="103" t="s">
        <v>22</v>
      </c>
      <c r="P11" s="100"/>
      <c r="Q11" s="104"/>
      <c r="R11" s="105"/>
      <c r="S11" s="105"/>
      <c r="T11" s="105"/>
      <c r="U11" s="106"/>
      <c r="V11" s="71"/>
      <c r="W11" s="107"/>
      <c r="AL11" s="71"/>
    </row>
    <row r="12" spans="2:38" ht="14.25" customHeight="1">
      <c r="B12" s="76" t="str">
        <f t="shared" si="0"/>
        <v>Siaha MC</v>
      </c>
      <c r="C12" s="77">
        <v>12</v>
      </c>
      <c r="E12" s="70"/>
      <c r="F12" s="90" t="s">
        <v>25</v>
      </c>
      <c r="G12" s="101"/>
      <c r="H12" s="102"/>
      <c r="I12" s="102"/>
      <c r="J12" s="102"/>
      <c r="K12" s="102"/>
      <c r="M12" s="93" t="s">
        <v>19</v>
      </c>
      <c r="N12" s="86"/>
      <c r="O12" s="103" t="s">
        <v>22</v>
      </c>
      <c r="P12" s="100"/>
      <c r="Q12" s="104"/>
      <c r="R12" s="105"/>
      <c r="S12" s="105"/>
      <c r="T12" s="105"/>
      <c r="U12" s="106"/>
      <c r="V12" s="71"/>
      <c r="W12" s="107"/>
      <c r="AL12" s="71"/>
    </row>
    <row r="13" spans="2:38" ht="14.25" customHeight="1">
      <c r="B13" s="76" t="str">
        <f t="shared" si="0"/>
        <v>Siaha MC</v>
      </c>
      <c r="C13" s="77">
        <v>13</v>
      </c>
      <c r="E13" s="70"/>
      <c r="F13" s="90" t="s">
        <v>26</v>
      </c>
      <c r="G13" s="101"/>
      <c r="H13" s="102"/>
      <c r="I13" s="102"/>
      <c r="J13" s="102"/>
      <c r="K13" s="102"/>
      <c r="M13" s="93" t="s">
        <v>19</v>
      </c>
      <c r="N13" s="86"/>
      <c r="O13" s="103" t="s">
        <v>22</v>
      </c>
      <c r="P13" s="100"/>
      <c r="Q13" s="104"/>
      <c r="R13" s="105"/>
      <c r="S13" s="105"/>
      <c r="T13" s="105"/>
      <c r="U13" s="106"/>
      <c r="V13" s="71"/>
      <c r="W13" s="107"/>
      <c r="AL13" s="71"/>
    </row>
    <row r="14" spans="2:38" ht="14.25" customHeight="1">
      <c r="B14" s="76" t="str">
        <f t="shared" si="0"/>
        <v>Siaha MC</v>
      </c>
      <c r="C14" s="77">
        <v>14</v>
      </c>
      <c r="E14" s="70"/>
      <c r="F14" s="108"/>
      <c r="G14" s="101"/>
      <c r="H14" s="102"/>
      <c r="I14" s="102"/>
      <c r="J14" s="102"/>
      <c r="K14" s="102"/>
      <c r="M14" s="93" t="s">
        <v>19</v>
      </c>
      <c r="N14" s="86"/>
      <c r="O14" s="103" t="s">
        <v>22</v>
      </c>
      <c r="P14" s="100"/>
      <c r="Q14" s="104"/>
      <c r="R14" s="105"/>
      <c r="S14" s="105"/>
      <c r="T14" s="105"/>
      <c r="U14" s="106"/>
      <c r="V14" s="71"/>
      <c r="W14" s="107"/>
      <c r="AL14" s="71"/>
    </row>
    <row r="15" spans="2:38" ht="14.25" customHeight="1">
      <c r="B15" s="76" t="str">
        <f t="shared" si="0"/>
        <v>Siaha MC</v>
      </c>
      <c r="C15" s="77">
        <v>15</v>
      </c>
      <c r="E15" s="70"/>
      <c r="F15" s="110"/>
      <c r="G15" s="101"/>
      <c r="H15" s="102"/>
      <c r="I15" s="102"/>
      <c r="J15" s="102"/>
      <c r="K15" s="102"/>
      <c r="M15" s="93" t="s">
        <v>19</v>
      </c>
      <c r="N15" s="86"/>
      <c r="O15" s="103" t="s">
        <v>22</v>
      </c>
      <c r="P15" s="100"/>
      <c r="Q15" s="104"/>
      <c r="R15" s="105"/>
      <c r="S15" s="105"/>
      <c r="T15" s="105"/>
      <c r="U15" s="106"/>
      <c r="V15" s="71"/>
      <c r="W15" s="107"/>
      <c r="AL15" s="71"/>
    </row>
    <row r="16" spans="2:38" ht="14.25" customHeight="1">
      <c r="B16" s="76" t="str">
        <f t="shared" si="0"/>
        <v>Siaha MC</v>
      </c>
      <c r="C16" s="77">
        <v>16</v>
      </c>
      <c r="E16" s="70"/>
      <c r="F16" s="110"/>
      <c r="G16" s="101"/>
      <c r="H16" s="102"/>
      <c r="I16" s="102"/>
      <c r="J16" s="102"/>
      <c r="K16" s="102"/>
      <c r="M16" s="93" t="s">
        <v>19</v>
      </c>
      <c r="N16" s="86"/>
      <c r="O16" s="103" t="s">
        <v>22</v>
      </c>
      <c r="P16" s="100"/>
      <c r="Q16" s="104"/>
      <c r="R16" s="105"/>
      <c r="S16" s="105"/>
      <c r="T16" s="105"/>
      <c r="U16" s="106"/>
      <c r="V16" s="71"/>
      <c r="W16" s="107"/>
      <c r="AL16" s="71"/>
    </row>
    <row r="17" spans="2:38" ht="14.25" customHeight="1">
      <c r="B17" s="76" t="str">
        <f t="shared" si="0"/>
        <v>Siaha MC</v>
      </c>
      <c r="C17" s="77">
        <v>17</v>
      </c>
      <c r="E17" s="70"/>
      <c r="F17" s="110"/>
      <c r="G17" s="101"/>
      <c r="H17" s="102"/>
      <c r="I17" s="102"/>
      <c r="J17" s="102"/>
      <c r="K17" s="102"/>
      <c r="M17" s="93" t="s">
        <v>19</v>
      </c>
      <c r="N17" s="86"/>
      <c r="O17" s="103" t="s">
        <v>22</v>
      </c>
      <c r="P17" s="100"/>
      <c r="Q17" s="104"/>
      <c r="R17" s="105"/>
      <c r="S17" s="105"/>
      <c r="T17" s="105"/>
      <c r="U17" s="106"/>
      <c r="V17" s="71"/>
      <c r="W17" s="107"/>
      <c r="AL17" s="71"/>
    </row>
    <row r="18" spans="2:38" ht="14.25" customHeight="1">
      <c r="B18" s="76" t="str">
        <f t="shared" si="0"/>
        <v>Siaha MC</v>
      </c>
      <c r="C18" s="77">
        <v>18</v>
      </c>
      <c r="E18" s="70"/>
      <c r="F18" s="109"/>
      <c r="G18" s="101"/>
      <c r="H18" s="102"/>
      <c r="I18" s="102"/>
      <c r="J18" s="102"/>
      <c r="K18" s="102"/>
      <c r="M18" s="93" t="s">
        <v>19</v>
      </c>
      <c r="N18" s="86"/>
      <c r="O18" s="103" t="s">
        <v>22</v>
      </c>
      <c r="P18" s="100"/>
      <c r="Q18" s="104"/>
      <c r="R18" s="105"/>
      <c r="S18" s="105"/>
      <c r="T18" s="105"/>
      <c r="U18" s="106"/>
      <c r="V18" s="71"/>
      <c r="W18" s="107"/>
      <c r="AL18" s="71"/>
    </row>
    <row r="19" spans="2:38" ht="14.25" customHeight="1">
      <c r="B19" s="76" t="str">
        <f t="shared" si="0"/>
        <v>Siaha MC</v>
      </c>
      <c r="C19" s="77">
        <v>19</v>
      </c>
      <c r="E19" s="70"/>
      <c r="F19" s="90" t="s">
        <v>27</v>
      </c>
      <c r="G19" s="101"/>
      <c r="H19" s="102"/>
      <c r="I19" s="102"/>
      <c r="J19" s="102"/>
      <c r="K19" s="102"/>
      <c r="M19" s="93" t="s">
        <v>19</v>
      </c>
      <c r="N19" s="86"/>
      <c r="O19" s="103" t="s">
        <v>22</v>
      </c>
      <c r="P19" s="100"/>
      <c r="Q19" s="104"/>
      <c r="R19" s="105"/>
      <c r="S19" s="105"/>
      <c r="T19" s="105"/>
      <c r="U19" s="106"/>
      <c r="V19" s="71"/>
      <c r="W19" s="107"/>
      <c r="AL19" s="71"/>
    </row>
    <row r="20" spans="2:38" ht="14.25" customHeight="1">
      <c r="B20" s="76" t="str">
        <f t="shared" si="0"/>
        <v>Siaha MC</v>
      </c>
      <c r="C20" s="77">
        <v>20</v>
      </c>
      <c r="E20" s="70"/>
      <c r="F20" s="108"/>
      <c r="G20" s="101"/>
      <c r="H20" s="102"/>
      <c r="I20" s="102"/>
      <c r="J20" s="102"/>
      <c r="K20" s="102"/>
      <c r="M20" s="93" t="s">
        <v>19</v>
      </c>
      <c r="N20" s="86"/>
      <c r="O20" s="103" t="s">
        <v>22</v>
      </c>
      <c r="P20" s="100"/>
      <c r="Q20" s="104"/>
      <c r="R20" s="105"/>
      <c r="S20" s="105"/>
      <c r="T20" s="105"/>
      <c r="U20" s="106"/>
      <c r="V20" s="71"/>
      <c r="W20" s="107"/>
      <c r="AL20" s="71"/>
    </row>
    <row r="21" spans="2:38" ht="14.25" customHeight="1">
      <c r="B21" s="76" t="str">
        <f t="shared" si="0"/>
        <v>Siaha MC</v>
      </c>
      <c r="C21" s="77">
        <v>21</v>
      </c>
      <c r="E21" s="70"/>
      <c r="F21" s="110"/>
      <c r="G21" s="101"/>
      <c r="H21" s="102"/>
      <c r="I21" s="102"/>
      <c r="J21" s="102"/>
      <c r="K21" s="102"/>
      <c r="M21" s="93" t="s">
        <v>19</v>
      </c>
      <c r="N21" s="86"/>
      <c r="O21" s="103" t="s">
        <v>22</v>
      </c>
      <c r="P21" s="100"/>
      <c r="Q21" s="104"/>
      <c r="R21" s="105"/>
      <c r="S21" s="105"/>
      <c r="T21" s="105"/>
      <c r="U21" s="106"/>
      <c r="V21" s="71"/>
      <c r="W21" s="107"/>
      <c r="AL21" s="71"/>
    </row>
    <row r="22" spans="2:38" ht="14.25" customHeight="1">
      <c r="B22" s="76" t="str">
        <f t="shared" si="0"/>
        <v>Siaha MC</v>
      </c>
      <c r="C22" s="77">
        <v>22</v>
      </c>
      <c r="E22" s="70"/>
      <c r="F22" s="110"/>
      <c r="G22" s="111" t="s">
        <v>584</v>
      </c>
      <c r="H22" s="112"/>
      <c r="I22" s="112"/>
      <c r="J22" s="112"/>
      <c r="K22" s="112"/>
      <c r="L22" s="113" t="s">
        <v>585</v>
      </c>
      <c r="M22" s="107"/>
      <c r="N22" s="107"/>
      <c r="O22" s="107"/>
      <c r="P22" s="107"/>
      <c r="Q22" s="107"/>
      <c r="R22" s="114"/>
      <c r="S22" s="114"/>
      <c r="T22" s="114"/>
      <c r="U22" s="114"/>
      <c r="V22" s="107"/>
      <c r="W22" s="107"/>
      <c r="AL22" s="71"/>
    </row>
    <row r="23" spans="2:38" ht="14.25" customHeight="1">
      <c r="B23" s="76" t="str">
        <f t="shared" si="0"/>
        <v>Siaha MC</v>
      </c>
      <c r="C23" s="77">
        <v>23</v>
      </c>
      <c r="E23" s="70"/>
      <c r="F23" s="110"/>
      <c r="G23" s="115"/>
      <c r="H23" s="102"/>
      <c r="I23" s="102"/>
      <c r="J23" s="102"/>
      <c r="K23" s="102"/>
      <c r="L23" s="116"/>
      <c r="M23" s="117" t="s">
        <v>19</v>
      </c>
      <c r="N23" s="86"/>
      <c r="O23" s="103" t="s">
        <v>22</v>
      </c>
      <c r="P23" s="100"/>
      <c r="Q23" s="104"/>
      <c r="R23" s="105"/>
      <c r="S23" s="105"/>
      <c r="T23" s="105"/>
      <c r="U23" s="106"/>
      <c r="V23" s="71"/>
      <c r="W23" s="107"/>
      <c r="AL23" s="71"/>
    </row>
    <row r="24" spans="2:38" ht="14.25" customHeight="1">
      <c r="B24" s="76" t="str">
        <f t="shared" si="0"/>
        <v>Siaha MC</v>
      </c>
      <c r="C24" s="77">
        <v>24</v>
      </c>
      <c r="E24" s="70"/>
      <c r="F24" s="110"/>
      <c r="G24" s="115"/>
      <c r="H24" s="102"/>
      <c r="I24" s="102"/>
      <c r="J24" s="102"/>
      <c r="K24" s="102"/>
      <c r="L24" s="116"/>
      <c r="M24" s="117" t="s">
        <v>19</v>
      </c>
      <c r="N24" s="86"/>
      <c r="O24" s="103" t="s">
        <v>22</v>
      </c>
      <c r="P24" s="100"/>
      <c r="Q24" s="104"/>
      <c r="R24" s="105"/>
      <c r="S24" s="105"/>
      <c r="T24" s="105"/>
      <c r="U24" s="106"/>
      <c r="V24" s="71"/>
      <c r="W24" s="107"/>
      <c r="AL24" s="71"/>
    </row>
    <row r="25" spans="2:38" ht="14.25" customHeight="1">
      <c r="B25" s="76" t="str">
        <f t="shared" si="0"/>
        <v>Siaha MC</v>
      </c>
      <c r="C25" s="77">
        <v>25</v>
      </c>
      <c r="E25" s="70"/>
      <c r="F25" s="110"/>
      <c r="G25" s="115"/>
      <c r="H25" s="102"/>
      <c r="I25" s="102"/>
      <c r="J25" s="102"/>
      <c r="K25" s="102"/>
      <c r="L25" s="116"/>
      <c r="M25" s="117" t="s">
        <v>19</v>
      </c>
      <c r="N25" s="86"/>
      <c r="O25" s="103" t="s">
        <v>22</v>
      </c>
      <c r="P25" s="100"/>
      <c r="Q25" s="104"/>
      <c r="R25" s="105"/>
      <c r="S25" s="105"/>
      <c r="T25" s="105"/>
      <c r="U25" s="106"/>
      <c r="V25" s="71"/>
      <c r="W25" s="107"/>
      <c r="AL25" s="71"/>
    </row>
    <row r="26" spans="2:38" ht="14.25" customHeight="1">
      <c r="B26" s="76" t="str">
        <f t="shared" si="0"/>
        <v>Siaha MC</v>
      </c>
      <c r="C26" s="77">
        <v>26</v>
      </c>
      <c r="E26" s="70"/>
      <c r="F26" s="110"/>
      <c r="G26" s="115"/>
      <c r="H26" s="102"/>
      <c r="I26" s="102"/>
      <c r="J26" s="102"/>
      <c r="K26" s="102"/>
      <c r="L26" s="116"/>
      <c r="M26" s="117" t="s">
        <v>19</v>
      </c>
      <c r="N26" s="86"/>
      <c r="O26" s="103" t="s">
        <v>22</v>
      </c>
      <c r="P26" s="100"/>
      <c r="Q26" s="104"/>
      <c r="R26" s="105"/>
      <c r="S26" s="105"/>
      <c r="T26" s="105"/>
      <c r="U26" s="106"/>
      <c r="V26" s="71"/>
      <c r="W26" s="107"/>
      <c r="AL26" s="71"/>
    </row>
    <row r="27" spans="2:38" ht="14.25" customHeight="1">
      <c r="B27" s="76" t="str">
        <f t="shared" si="0"/>
        <v>Siaha MC</v>
      </c>
      <c r="C27" s="77">
        <v>27</v>
      </c>
      <c r="E27" s="70"/>
      <c r="F27" s="110"/>
      <c r="G27" s="115"/>
      <c r="H27" s="102"/>
      <c r="I27" s="102"/>
      <c r="J27" s="102"/>
      <c r="K27" s="102"/>
      <c r="L27" s="116"/>
      <c r="M27" s="117" t="s">
        <v>19</v>
      </c>
      <c r="N27" s="86"/>
      <c r="O27" s="103" t="s">
        <v>22</v>
      </c>
      <c r="P27" s="100"/>
      <c r="Q27" s="104"/>
      <c r="R27" s="105"/>
      <c r="S27" s="105"/>
      <c r="T27" s="105"/>
      <c r="U27" s="106"/>
      <c r="V27" s="71"/>
      <c r="W27" s="107"/>
      <c r="AL27" s="71"/>
    </row>
    <row r="28" spans="2:38" ht="14.25" customHeight="1">
      <c r="B28" s="76" t="str">
        <f t="shared" si="0"/>
        <v>Siaha MC</v>
      </c>
      <c r="C28" s="77">
        <v>28</v>
      </c>
      <c r="D28" s="118"/>
      <c r="E28" s="70"/>
      <c r="F28" s="110"/>
      <c r="G28" s="115"/>
      <c r="H28" s="102"/>
      <c r="I28" s="102"/>
      <c r="J28" s="102"/>
      <c r="K28" s="102"/>
      <c r="L28" s="116"/>
      <c r="M28" s="117" t="s">
        <v>19</v>
      </c>
      <c r="N28" s="86"/>
      <c r="O28" s="103" t="s">
        <v>22</v>
      </c>
      <c r="P28" s="100"/>
      <c r="Q28" s="104"/>
      <c r="R28" s="105"/>
      <c r="S28" s="105"/>
      <c r="T28" s="105"/>
      <c r="U28" s="106"/>
      <c r="V28" s="71"/>
      <c r="W28" s="107"/>
      <c r="AL28" s="71"/>
    </row>
    <row r="29" spans="2:38" ht="14.25" customHeight="1">
      <c r="B29" s="76" t="str">
        <f t="shared" si="0"/>
        <v>Siaha MC</v>
      </c>
      <c r="C29" s="77">
        <v>29</v>
      </c>
      <c r="E29" s="70"/>
      <c r="F29" s="90" t="s">
        <v>32</v>
      </c>
      <c r="G29" s="115"/>
      <c r="H29" s="102"/>
      <c r="I29" s="102"/>
      <c r="J29" s="102"/>
      <c r="K29" s="102"/>
      <c r="L29" s="119"/>
      <c r="M29" s="120" t="s">
        <v>19</v>
      </c>
      <c r="N29" s="86"/>
      <c r="O29" s="95" t="s">
        <v>22</v>
      </c>
      <c r="P29" s="100"/>
      <c r="Q29" s="104"/>
      <c r="R29" s="105"/>
      <c r="S29" s="105"/>
      <c r="T29" s="105"/>
      <c r="U29" s="106"/>
      <c r="V29" s="71"/>
      <c r="W29" s="107"/>
      <c r="AL29" s="71"/>
    </row>
    <row r="30" spans="2:38" ht="14.25" customHeight="1">
      <c r="B30" s="76" t="str">
        <f t="shared" si="0"/>
        <v>Siaha MC</v>
      </c>
      <c r="C30" s="77">
        <v>30</v>
      </c>
      <c r="E30" s="70"/>
      <c r="F30" s="90" t="s">
        <v>33</v>
      </c>
      <c r="G30" s="115"/>
      <c r="H30" s="102"/>
      <c r="I30" s="102"/>
      <c r="J30" s="102"/>
      <c r="K30" s="102"/>
      <c r="L30" s="121"/>
      <c r="M30" s="117" t="s">
        <v>19</v>
      </c>
      <c r="N30" s="86"/>
      <c r="O30" s="103" t="s">
        <v>22</v>
      </c>
      <c r="P30" s="100"/>
      <c r="Q30" s="104"/>
      <c r="R30" s="105"/>
      <c r="S30" s="105"/>
      <c r="T30" s="105"/>
      <c r="U30" s="106"/>
      <c r="V30" s="86"/>
      <c r="W30" s="107"/>
      <c r="AL30" s="71"/>
    </row>
    <row r="31" spans="2:38" ht="15" customHeight="1">
      <c r="B31" s="76" t="str">
        <f t="shared" si="0"/>
        <v>Siaha MC</v>
      </c>
      <c r="C31" s="77">
        <v>31</v>
      </c>
      <c r="E31" s="70"/>
      <c r="F31" s="122"/>
      <c r="G31" s="123"/>
      <c r="H31" s="124"/>
      <c r="I31" s="124"/>
      <c r="J31" s="124"/>
      <c r="K31" s="124"/>
      <c r="L31" s="124"/>
      <c r="M31" s="86"/>
      <c r="N31" s="71"/>
      <c r="O31" s="71"/>
      <c r="P31" s="71"/>
      <c r="Q31" s="71"/>
      <c r="R31" s="86"/>
      <c r="S31" s="71"/>
      <c r="T31" s="71"/>
      <c r="U31" s="71"/>
      <c r="V31" s="71"/>
      <c r="W31" s="107"/>
      <c r="AL31" s="71"/>
    </row>
    <row r="32" spans="2:38" ht="1.5" customHeight="1">
      <c r="B32" s="76" t="str">
        <f t="shared" si="0"/>
        <v>Siaha MC</v>
      </c>
      <c r="C32" s="77">
        <v>32</v>
      </c>
      <c r="E32" s="71"/>
      <c r="F32" s="71"/>
      <c r="G32" s="72"/>
      <c r="H32" s="74"/>
      <c r="I32" s="74"/>
      <c r="J32" s="74"/>
      <c r="K32" s="74"/>
      <c r="L32" s="74"/>
      <c r="M32" s="74"/>
      <c r="N32" s="74"/>
      <c r="O32" s="74"/>
      <c r="P32" s="74"/>
      <c r="Q32" s="74"/>
      <c r="R32" s="74"/>
      <c r="S32" s="74"/>
      <c r="T32" s="74"/>
      <c r="U32" s="75"/>
      <c r="V32" s="74"/>
      <c r="W32" s="75"/>
      <c r="AL32" s="74"/>
    </row>
    <row r="33" spans="2:38" ht="6" customHeight="1">
      <c r="B33" s="76" t="str">
        <f t="shared" si="0"/>
        <v>Siaha MC</v>
      </c>
      <c r="C33" s="77">
        <v>33</v>
      </c>
      <c r="D33" s="125"/>
      <c r="E33" s="70"/>
      <c r="F33" s="71"/>
      <c r="G33" s="72"/>
      <c r="H33" s="74"/>
      <c r="I33" s="74"/>
      <c r="J33" s="74"/>
      <c r="K33" s="74"/>
      <c r="L33" s="74"/>
      <c r="M33" s="74"/>
      <c r="N33" s="74"/>
      <c r="O33" s="74"/>
      <c r="P33" s="74"/>
      <c r="Q33" s="74"/>
      <c r="R33" s="74"/>
      <c r="S33" s="74"/>
      <c r="T33" s="74"/>
      <c r="U33" s="75"/>
      <c r="V33" s="74"/>
      <c r="W33" s="75"/>
      <c r="AL33" s="74"/>
    </row>
    <row r="34" spans="2:38" ht="13.5" customHeight="1">
      <c r="B34" s="76" t="str">
        <f t="shared" si="0"/>
        <v>Siaha MC</v>
      </c>
      <c r="C34" s="77">
        <v>34</v>
      </c>
      <c r="D34" s="126" t="s">
        <v>63</v>
      </c>
      <c r="E34" s="127" t="s">
        <v>34</v>
      </c>
      <c r="F34" s="128"/>
      <c r="G34" s="129"/>
      <c r="H34" s="130" t="s">
        <v>35</v>
      </c>
      <c r="I34" s="130" t="s">
        <v>36</v>
      </c>
      <c r="J34" s="130" t="s">
        <v>37</v>
      </c>
      <c r="K34" s="130" t="s">
        <v>38</v>
      </c>
      <c r="L34" s="130" t="s">
        <v>39</v>
      </c>
      <c r="M34" s="130" t="s">
        <v>40</v>
      </c>
      <c r="N34" s="130" t="s">
        <v>41</v>
      </c>
      <c r="O34" s="130" t="s">
        <v>42</v>
      </c>
      <c r="P34" s="130" t="s">
        <v>43</v>
      </c>
      <c r="Q34" s="130" t="s">
        <v>44</v>
      </c>
      <c r="R34" s="130" t="s">
        <v>45</v>
      </c>
      <c r="S34" s="130" t="s">
        <v>46</v>
      </c>
      <c r="T34" s="130" t="s">
        <v>47</v>
      </c>
      <c r="U34" s="131" t="s">
        <v>48</v>
      </c>
      <c r="V34" s="132" t="s">
        <v>49</v>
      </c>
      <c r="W34" s="131" t="s">
        <v>50</v>
      </c>
      <c r="X34" s="130" t="s">
        <v>51</v>
      </c>
      <c r="AL34" s="130" t="s">
        <v>52</v>
      </c>
    </row>
    <row r="35" spans="2:38" ht="2.25" customHeight="1">
      <c r="B35" s="76" t="str">
        <f t="shared" si="0"/>
        <v>Siaha MC</v>
      </c>
      <c r="C35" s="77">
        <v>35</v>
      </c>
      <c r="E35" s="70"/>
      <c r="F35" s="71"/>
      <c r="G35" s="72"/>
      <c r="H35" s="74"/>
      <c r="I35" s="74"/>
      <c r="J35" s="69"/>
      <c r="K35" s="69"/>
      <c r="L35" s="69"/>
      <c r="M35" s="69"/>
      <c r="N35" s="69"/>
      <c r="O35" s="69"/>
      <c r="P35" s="69"/>
      <c r="Q35" s="69"/>
      <c r="R35" s="69"/>
      <c r="S35" s="69"/>
      <c r="T35" s="69"/>
      <c r="U35" s="69"/>
      <c r="V35" s="69"/>
      <c r="W35" s="133"/>
      <c r="X35" s="69"/>
      <c r="AL35" s="69"/>
    </row>
    <row r="36" spans="2:38" ht="14.1" customHeight="1">
      <c r="B36" s="76" t="str">
        <f t="shared" si="0"/>
        <v>Siaha MC</v>
      </c>
      <c r="C36" s="77">
        <v>36</v>
      </c>
      <c r="E36" s="134">
        <v>1</v>
      </c>
      <c r="F36" s="135" t="s">
        <v>53</v>
      </c>
      <c r="G36" s="136"/>
      <c r="H36" s="93" t="s">
        <v>19</v>
      </c>
      <c r="I36" s="137"/>
      <c r="J36" s="138"/>
      <c r="K36" s="139"/>
      <c r="L36" s="139"/>
      <c r="M36" s="139"/>
      <c r="N36" s="140"/>
      <c r="O36" s="139"/>
      <c r="P36" s="139"/>
      <c r="Q36" s="139"/>
      <c r="R36" s="141"/>
      <c r="S36" s="141"/>
      <c r="T36" s="141"/>
      <c r="U36" s="140"/>
      <c r="V36" s="139"/>
      <c r="W36" s="142"/>
      <c r="X36" s="140"/>
      <c r="AL36" s="69"/>
    </row>
    <row r="37" spans="2:38" ht="14.1" customHeight="1">
      <c r="B37" s="76" t="str">
        <f t="shared" si="0"/>
        <v>Siaha MC</v>
      </c>
      <c r="C37" s="77">
        <v>37</v>
      </c>
      <c r="E37" s="134">
        <v>2</v>
      </c>
      <c r="F37" s="143" t="s">
        <v>54</v>
      </c>
      <c r="G37" s="136"/>
      <c r="H37" s="93" t="s">
        <v>19</v>
      </c>
      <c r="I37" s="144"/>
      <c r="J37" s="145"/>
      <c r="K37" s="145"/>
      <c r="L37" s="145"/>
      <c r="M37" s="145"/>
      <c r="N37" s="145"/>
      <c r="O37" s="145"/>
      <c r="P37" s="145"/>
      <c r="Q37" s="145"/>
      <c r="R37" s="145"/>
      <c r="S37" s="145"/>
      <c r="T37" s="145"/>
      <c r="U37" s="145"/>
      <c r="V37" s="145"/>
      <c r="W37" s="146"/>
      <c r="X37" s="140"/>
      <c r="AL37" s="69"/>
    </row>
    <row r="38" spans="2:38" ht="14.1" customHeight="1">
      <c r="B38" s="76" t="str">
        <f t="shared" si="0"/>
        <v>Siaha MC</v>
      </c>
      <c r="C38" s="77">
        <v>38</v>
      </c>
      <c r="E38" s="134">
        <v>3</v>
      </c>
      <c r="F38" s="135" t="s">
        <v>593</v>
      </c>
      <c r="G38" s="136"/>
      <c r="H38" s="93" t="s">
        <v>19</v>
      </c>
      <c r="I38" s="69"/>
      <c r="J38" s="145"/>
      <c r="K38" s="145"/>
      <c r="L38" s="145"/>
      <c r="M38" s="145"/>
      <c r="N38" s="145"/>
      <c r="O38" s="145"/>
      <c r="P38" s="145"/>
      <c r="Q38" s="145"/>
      <c r="R38" s="145"/>
      <c r="S38" s="145"/>
      <c r="T38" s="145"/>
      <c r="U38" s="145"/>
      <c r="V38" s="145"/>
      <c r="W38" s="146"/>
      <c r="X38" s="147"/>
      <c r="AL38" s="69"/>
    </row>
    <row r="39" spans="2:38" ht="14.1" customHeight="1">
      <c r="B39" s="76" t="str">
        <f t="shared" si="0"/>
        <v>Siaha MC</v>
      </c>
      <c r="C39" s="77">
        <v>39</v>
      </c>
      <c r="E39" s="134">
        <v>4</v>
      </c>
      <c r="F39" s="143" t="s">
        <v>55</v>
      </c>
      <c r="G39" s="136"/>
      <c r="H39" s="93" t="s">
        <v>19</v>
      </c>
      <c r="I39" s="144"/>
      <c r="J39" s="145"/>
      <c r="K39" s="145"/>
      <c r="L39" s="145"/>
      <c r="M39" s="145"/>
      <c r="N39" s="145"/>
      <c r="O39" s="145"/>
      <c r="P39" s="145"/>
      <c r="Q39" s="145"/>
      <c r="R39" s="145"/>
      <c r="S39" s="145"/>
      <c r="T39" s="145"/>
      <c r="U39" s="145"/>
      <c r="V39" s="145"/>
      <c r="W39" s="146"/>
      <c r="X39" s="147"/>
      <c r="AL39" s="69"/>
    </row>
    <row r="40" spans="2:38" ht="14.1" customHeight="1">
      <c r="B40" s="76" t="str">
        <f t="shared" si="0"/>
        <v>Siaha MC</v>
      </c>
      <c r="C40" s="77">
        <v>40</v>
      </c>
      <c r="E40" s="134">
        <v>5</v>
      </c>
      <c r="F40" s="143" t="s">
        <v>56</v>
      </c>
      <c r="G40" s="136"/>
      <c r="H40" s="93" t="s">
        <v>19</v>
      </c>
      <c r="I40" s="69"/>
      <c r="J40" s="145"/>
      <c r="K40" s="145"/>
      <c r="L40" s="145"/>
      <c r="M40" s="145"/>
      <c r="N40" s="145"/>
      <c r="O40" s="145"/>
      <c r="P40" s="145"/>
      <c r="Q40" s="145"/>
      <c r="R40" s="145"/>
      <c r="S40" s="145"/>
      <c r="T40" s="145"/>
      <c r="U40" s="145"/>
      <c r="V40" s="145"/>
      <c r="W40" s="146"/>
      <c r="X40" s="147"/>
      <c r="AL40" s="69"/>
    </row>
    <row r="41" spans="2:38" ht="14.1" customHeight="1">
      <c r="B41" s="76" t="str">
        <f t="shared" si="0"/>
        <v>Siaha MC</v>
      </c>
      <c r="C41" s="77">
        <v>41</v>
      </c>
      <c r="E41" s="134">
        <v>6</v>
      </c>
      <c r="F41" s="143" t="s">
        <v>57</v>
      </c>
      <c r="G41" s="136"/>
      <c r="H41" s="93" t="s">
        <v>19</v>
      </c>
      <c r="I41" s="148"/>
      <c r="J41" s="145"/>
      <c r="K41" s="145"/>
      <c r="L41" s="145"/>
      <c r="M41" s="145"/>
      <c r="N41" s="145"/>
      <c r="O41" s="145"/>
      <c r="P41" s="145"/>
      <c r="Q41" s="145"/>
      <c r="R41" s="145"/>
      <c r="S41" s="145"/>
      <c r="T41" s="145"/>
      <c r="U41" s="145"/>
      <c r="V41" s="145"/>
      <c r="W41" s="146"/>
      <c r="X41" s="69"/>
      <c r="AL41" s="69"/>
    </row>
    <row r="42" spans="2:38" ht="14.1" customHeight="1">
      <c r="B42" s="76" t="str">
        <f t="shared" si="0"/>
        <v>Siaha MC</v>
      </c>
      <c r="C42" s="77">
        <v>42</v>
      </c>
      <c r="E42" s="134">
        <v>7</v>
      </c>
      <c r="F42" s="135" t="s">
        <v>656</v>
      </c>
      <c r="G42" s="136"/>
      <c r="H42" s="93" t="s">
        <v>19</v>
      </c>
      <c r="I42" s="144"/>
      <c r="J42" s="145"/>
      <c r="K42" s="145"/>
      <c r="L42" s="145"/>
      <c r="M42" s="145"/>
      <c r="N42" s="145"/>
      <c r="O42" s="145"/>
      <c r="P42" s="145"/>
      <c r="Q42" s="145"/>
      <c r="R42" s="145"/>
      <c r="S42" s="145"/>
      <c r="T42" s="145"/>
      <c r="U42" s="145"/>
      <c r="V42" s="145"/>
      <c r="W42" s="146"/>
      <c r="X42" s="147"/>
      <c r="AL42" s="69"/>
    </row>
    <row r="43" spans="2:38" ht="14.1" customHeight="1">
      <c r="B43" s="76" t="str">
        <f t="shared" si="0"/>
        <v>Siaha MC</v>
      </c>
      <c r="C43" s="77">
        <v>43</v>
      </c>
      <c r="E43" s="134">
        <v>8</v>
      </c>
      <c r="F43" s="143" t="s">
        <v>549</v>
      </c>
      <c r="G43" s="136"/>
      <c r="H43" s="93" t="s">
        <v>19</v>
      </c>
      <c r="I43" s="69"/>
      <c r="J43" s="145"/>
      <c r="K43" s="145"/>
      <c r="L43" s="145"/>
      <c r="M43" s="145"/>
      <c r="N43" s="145"/>
      <c r="O43" s="145"/>
      <c r="P43" s="145"/>
      <c r="Q43" s="145"/>
      <c r="R43" s="145"/>
      <c r="S43" s="145"/>
      <c r="T43" s="145"/>
      <c r="U43" s="145"/>
      <c r="V43" s="145"/>
      <c r="W43" s="146"/>
      <c r="X43" s="147"/>
      <c r="AL43" s="69"/>
    </row>
    <row r="44" spans="2:38" ht="14.1" customHeight="1">
      <c r="B44" s="76" t="str">
        <f t="shared" si="0"/>
        <v>Siaha MC</v>
      </c>
      <c r="C44" s="77">
        <v>44</v>
      </c>
      <c r="E44" s="134">
        <v>9</v>
      </c>
      <c r="F44" s="143" t="s">
        <v>550</v>
      </c>
      <c r="G44" s="136"/>
      <c r="H44" s="93" t="s">
        <v>19</v>
      </c>
      <c r="I44" s="148"/>
      <c r="J44" s="149"/>
      <c r="K44" s="149"/>
      <c r="L44" s="149"/>
      <c r="M44" s="69"/>
      <c r="N44" s="150"/>
      <c r="O44" s="149"/>
      <c r="P44" s="69"/>
      <c r="Q44" s="149"/>
      <c r="R44" s="69"/>
      <c r="S44" s="150"/>
      <c r="T44" s="150"/>
      <c r="U44" s="149"/>
      <c r="V44" s="149"/>
      <c r="W44" s="133"/>
      <c r="X44" s="150"/>
      <c r="AL44" s="69"/>
    </row>
    <row r="45" spans="2:38" ht="1.5" customHeight="1">
      <c r="B45" s="76" t="str">
        <f t="shared" si="0"/>
        <v>Siaha MC</v>
      </c>
      <c r="C45" s="77">
        <v>45</v>
      </c>
      <c r="D45" s="125"/>
      <c r="E45" s="70"/>
      <c r="F45" s="71"/>
      <c r="G45" s="72"/>
      <c r="H45" s="74"/>
      <c r="I45" s="74"/>
      <c r="J45" s="74"/>
      <c r="K45" s="74"/>
      <c r="L45" s="74"/>
      <c r="M45" s="74"/>
      <c r="N45" s="74"/>
      <c r="O45" s="74"/>
      <c r="P45" s="74"/>
      <c r="Q45" s="74"/>
      <c r="R45" s="74"/>
      <c r="S45" s="74"/>
      <c r="T45" s="74"/>
      <c r="U45" s="75"/>
      <c r="V45" s="74"/>
      <c r="W45" s="75"/>
      <c r="AL45" s="74"/>
    </row>
    <row r="46" spans="2:38" ht="13.5" customHeight="1">
      <c r="B46" s="76" t="str">
        <f t="shared" si="0"/>
        <v>Siaha MC</v>
      </c>
      <c r="C46" s="77">
        <v>46</v>
      </c>
      <c r="D46" s="151"/>
      <c r="E46" s="127" t="s">
        <v>58</v>
      </c>
      <c r="F46" s="128"/>
      <c r="G46" s="129"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131" t="s">
        <v>50</v>
      </c>
      <c r="X46" s="130" t="s">
        <v>51</v>
      </c>
      <c r="AL46" s="130" t="s">
        <v>52</v>
      </c>
    </row>
    <row r="47" spans="2:38" ht="1.5" customHeight="1">
      <c r="B47" s="76" t="str">
        <f t="shared" si="0"/>
        <v>Siaha MC</v>
      </c>
      <c r="C47" s="77">
        <v>47</v>
      </c>
      <c r="E47" s="70"/>
      <c r="F47" s="71"/>
      <c r="G47" s="72"/>
      <c r="H47" s="74"/>
      <c r="I47" s="74"/>
      <c r="J47" s="74"/>
      <c r="K47" s="74"/>
      <c r="L47" s="74"/>
      <c r="M47" s="74"/>
      <c r="N47" s="74"/>
      <c r="O47" s="74"/>
      <c r="P47" s="74"/>
      <c r="Q47" s="74"/>
      <c r="R47" s="74"/>
      <c r="S47" s="74"/>
      <c r="T47" s="74"/>
      <c r="U47" s="75"/>
      <c r="V47" s="74"/>
      <c r="W47" s="75"/>
      <c r="AL47" s="74"/>
    </row>
    <row r="48" spans="2:38" ht="13.5" customHeight="1">
      <c r="B48" s="76" t="str">
        <f t="shared" si="0"/>
        <v>Siaha MC</v>
      </c>
      <c r="C48" s="77">
        <v>48</v>
      </c>
      <c r="E48" s="152">
        <v>1</v>
      </c>
      <c r="F48" s="153" t="s">
        <v>582</v>
      </c>
      <c r="G48" s="154" t="s">
        <v>670</v>
      </c>
      <c r="H48" s="155"/>
      <c r="I48" s="155"/>
      <c r="J48" s="155"/>
      <c r="K48" s="156"/>
      <c r="L48" s="156"/>
      <c r="M48" s="156"/>
      <c r="N48" s="156"/>
      <c r="O48" s="156"/>
      <c r="P48" s="156"/>
      <c r="Q48" s="156"/>
      <c r="R48" s="156"/>
      <c r="S48" s="156"/>
      <c r="T48" s="157">
        <f t="shared" ref="T48:T56" si="1">SUM(H48:S48)</f>
        <v>0</v>
      </c>
      <c r="U48" s="158">
        <f>G37+(5*G37/100)</f>
        <v>0</v>
      </c>
      <c r="V48" s="159">
        <f>IF(U48=0,0,T48/U48)</f>
        <v>0</v>
      </c>
      <c r="W48" s="160">
        <v>5</v>
      </c>
      <c r="X48" s="161" t="s">
        <v>796</v>
      </c>
      <c r="AL48" s="162" t="s">
        <v>60</v>
      </c>
    </row>
    <row r="49" spans="2:38" ht="13.5" customHeight="1">
      <c r="B49" s="76" t="str">
        <f t="shared" si="0"/>
        <v>Siaha MC</v>
      </c>
      <c r="C49" s="77">
        <v>49</v>
      </c>
      <c r="E49" s="152">
        <v>2</v>
      </c>
      <c r="F49" s="153" t="s">
        <v>592</v>
      </c>
      <c r="G49" s="154" t="s">
        <v>670</v>
      </c>
      <c r="H49" s="163"/>
      <c r="I49" s="163"/>
      <c r="J49" s="163"/>
      <c r="K49" s="163"/>
      <c r="L49" s="163"/>
      <c r="M49" s="163"/>
      <c r="N49" s="163"/>
      <c r="O49" s="163"/>
      <c r="P49" s="163"/>
      <c r="Q49" s="163"/>
      <c r="R49" s="163"/>
      <c r="S49" s="163"/>
      <c r="T49" s="157">
        <f t="shared" si="1"/>
        <v>0</v>
      </c>
      <c r="U49" s="164"/>
      <c r="V49" s="165"/>
      <c r="W49" s="165"/>
      <c r="X49" s="165"/>
      <c r="AL49" s="162"/>
    </row>
    <row r="50" spans="2:38" ht="13.5" customHeight="1">
      <c r="B50" s="76" t="str">
        <f t="shared" si="0"/>
        <v>Siaha MC</v>
      </c>
      <c r="C50" s="77">
        <v>50</v>
      </c>
      <c r="E50" s="152">
        <v>3</v>
      </c>
      <c r="F50" s="153" t="s">
        <v>581</v>
      </c>
      <c r="G50" s="154" t="s">
        <v>670</v>
      </c>
      <c r="H50" s="155"/>
      <c r="I50" s="155"/>
      <c r="J50" s="155"/>
      <c r="K50" s="156"/>
      <c r="L50" s="156"/>
      <c r="M50" s="156"/>
      <c r="N50" s="156"/>
      <c r="O50" s="156"/>
      <c r="P50" s="156"/>
      <c r="Q50" s="156"/>
      <c r="R50" s="156"/>
      <c r="S50" s="156"/>
      <c r="T50" s="157">
        <f t="shared" si="1"/>
        <v>0</v>
      </c>
      <c r="U50" s="158">
        <f>G39+(5*G39/100)</f>
        <v>0</v>
      </c>
      <c r="V50" s="159">
        <f>IF(U50=0,0,T50/U50)</f>
        <v>0</v>
      </c>
      <c r="W50" s="160">
        <v>5</v>
      </c>
      <c r="X50" s="161" t="s">
        <v>796</v>
      </c>
      <c r="AL50" s="166" t="s">
        <v>61</v>
      </c>
    </row>
    <row r="51" spans="2:38" ht="13.5" customHeight="1">
      <c r="B51" s="76" t="str">
        <f t="shared" si="0"/>
        <v>Siaha MC</v>
      </c>
      <c r="C51" s="77">
        <v>51</v>
      </c>
      <c r="E51" s="152">
        <v>4</v>
      </c>
      <c r="F51" s="153" t="s">
        <v>642</v>
      </c>
      <c r="G51" s="154" t="s">
        <v>670</v>
      </c>
      <c r="H51" s="163"/>
      <c r="I51" s="163"/>
      <c r="J51" s="163"/>
      <c r="K51" s="163"/>
      <c r="L51" s="163"/>
      <c r="M51" s="163"/>
      <c r="N51" s="163"/>
      <c r="O51" s="163"/>
      <c r="P51" s="163"/>
      <c r="Q51" s="163"/>
      <c r="R51" s="163"/>
      <c r="S51" s="163"/>
      <c r="T51" s="157">
        <f t="shared" si="1"/>
        <v>0</v>
      </c>
      <c r="U51" s="164"/>
      <c r="V51" s="159"/>
      <c r="W51" s="160"/>
      <c r="X51" s="165"/>
      <c r="AL51" s="166"/>
    </row>
    <row r="52" spans="2:38" ht="13.5" customHeight="1">
      <c r="B52" s="76" t="str">
        <f t="shared" si="0"/>
        <v>Siaha MC</v>
      </c>
      <c r="C52" s="77">
        <v>52</v>
      </c>
      <c r="E52" s="152">
        <v>5</v>
      </c>
      <c r="F52" s="153" t="s">
        <v>583</v>
      </c>
      <c r="G52" s="154" t="s">
        <v>670</v>
      </c>
      <c r="H52" s="155"/>
      <c r="I52" s="155"/>
      <c r="J52" s="155"/>
      <c r="K52" s="156"/>
      <c r="L52" s="156"/>
      <c r="M52" s="156"/>
      <c r="N52" s="156"/>
      <c r="O52" s="156"/>
      <c r="P52" s="156"/>
      <c r="Q52" s="156"/>
      <c r="R52" s="156"/>
      <c r="S52" s="156"/>
      <c r="T52" s="157">
        <f t="shared" si="1"/>
        <v>0</v>
      </c>
      <c r="U52" s="158">
        <f>G40+(2*G40/100)</f>
        <v>0</v>
      </c>
      <c r="V52" s="159">
        <f>IF(U52=0,0,T52/U52)</f>
        <v>0</v>
      </c>
      <c r="W52" s="164"/>
      <c r="X52" s="161" t="s">
        <v>796</v>
      </c>
      <c r="AL52" s="166" t="s">
        <v>61</v>
      </c>
    </row>
    <row r="53" spans="2:38" ht="13.5" customHeight="1">
      <c r="B53" s="76" t="str">
        <f t="shared" si="0"/>
        <v>Siaha MC</v>
      </c>
      <c r="C53" s="77">
        <v>53</v>
      </c>
      <c r="E53" s="152">
        <v>6</v>
      </c>
      <c r="F53" s="153" t="s">
        <v>657</v>
      </c>
      <c r="G53" s="154" t="s">
        <v>670</v>
      </c>
      <c r="H53" s="163"/>
      <c r="I53" s="163"/>
      <c r="J53" s="163"/>
      <c r="K53" s="163"/>
      <c r="L53" s="163"/>
      <c r="M53" s="163"/>
      <c r="N53" s="163"/>
      <c r="O53" s="163"/>
      <c r="P53" s="163"/>
      <c r="Q53" s="163"/>
      <c r="R53" s="163"/>
      <c r="S53" s="163"/>
      <c r="T53" s="157">
        <f>SUM(H53:S53)</f>
        <v>0</v>
      </c>
      <c r="U53" s="164">
        <f>10*'SC Total &amp; MC Achievement'!T54/100</f>
        <v>23.7</v>
      </c>
      <c r="V53" s="159">
        <f>IF(U53=0,0,T53/U53)</f>
        <v>0</v>
      </c>
      <c r="W53" s="167"/>
      <c r="X53" s="165"/>
      <c r="AL53" s="166"/>
    </row>
    <row r="54" spans="2:38" ht="13.5" customHeight="1">
      <c r="B54" s="76" t="str">
        <f t="shared" si="0"/>
        <v>Siaha MC</v>
      </c>
      <c r="C54" s="77">
        <v>54</v>
      </c>
      <c r="E54" s="152">
        <v>7</v>
      </c>
      <c r="F54" s="168" t="s">
        <v>62</v>
      </c>
      <c r="G54" s="154" t="s">
        <v>670</v>
      </c>
      <c r="H54" s="155"/>
      <c r="I54" s="155"/>
      <c r="J54" s="155"/>
      <c r="K54" s="156"/>
      <c r="L54" s="156"/>
      <c r="M54" s="156"/>
      <c r="N54" s="156"/>
      <c r="O54" s="156"/>
      <c r="P54" s="156"/>
      <c r="Q54" s="156"/>
      <c r="R54" s="156"/>
      <c r="S54" s="156"/>
      <c r="T54" s="157">
        <f t="shared" si="1"/>
        <v>0</v>
      </c>
      <c r="U54" s="164"/>
      <c r="V54" s="169"/>
      <c r="W54" s="167"/>
      <c r="X54" s="165"/>
      <c r="AL54" s="166"/>
    </row>
    <row r="55" spans="2:38" ht="12.6" customHeight="1">
      <c r="B55" s="76" t="str">
        <f t="shared" si="0"/>
        <v>Siaha MC</v>
      </c>
      <c r="C55" s="77">
        <v>55</v>
      </c>
      <c r="E55" s="152">
        <v>8</v>
      </c>
      <c r="F55" s="170" t="s">
        <v>551</v>
      </c>
      <c r="G55" s="154" t="s">
        <v>670</v>
      </c>
      <c r="H55" s="163"/>
      <c r="I55" s="163"/>
      <c r="J55" s="163"/>
      <c r="K55" s="163"/>
      <c r="L55" s="163"/>
      <c r="M55" s="163"/>
      <c r="N55" s="163"/>
      <c r="O55" s="163"/>
      <c r="P55" s="163"/>
      <c r="Q55" s="163"/>
      <c r="R55" s="163"/>
      <c r="S55" s="163"/>
      <c r="T55" s="157">
        <f t="shared" si="1"/>
        <v>0</v>
      </c>
      <c r="U55" s="164">
        <f>2*T48/100</f>
        <v>0</v>
      </c>
      <c r="V55" s="171">
        <f>IF(U55=0,0,T55/U55)</f>
        <v>0</v>
      </c>
      <c r="W55" s="160">
        <v>10</v>
      </c>
      <c r="X55" s="165"/>
      <c r="AL55" s="69"/>
    </row>
    <row r="56" spans="2:38" ht="12.6" customHeight="1">
      <c r="B56" s="76" t="str">
        <f t="shared" si="0"/>
        <v>Siaha MC</v>
      </c>
      <c r="C56" s="77">
        <v>56</v>
      </c>
      <c r="E56" s="152">
        <v>9</v>
      </c>
      <c r="F56" s="170" t="s">
        <v>552</v>
      </c>
      <c r="G56" s="154" t="s">
        <v>670</v>
      </c>
      <c r="H56" s="163"/>
      <c r="I56" s="163"/>
      <c r="J56" s="163"/>
      <c r="K56" s="163"/>
      <c r="L56" s="163"/>
      <c r="M56" s="163"/>
      <c r="N56" s="163"/>
      <c r="O56" s="163"/>
      <c r="P56" s="163"/>
      <c r="Q56" s="163"/>
      <c r="R56" s="163"/>
      <c r="S56" s="163"/>
      <c r="T56" s="157">
        <f t="shared" si="1"/>
        <v>0</v>
      </c>
      <c r="U56" s="164">
        <f>5*T48/100</f>
        <v>0</v>
      </c>
      <c r="V56" s="171">
        <f>IF(U56=0,0,T56/U56)</f>
        <v>0</v>
      </c>
      <c r="W56" s="160">
        <v>10</v>
      </c>
      <c r="X56" s="165"/>
      <c r="AL56" s="69"/>
    </row>
    <row r="57" spans="2:38" ht="1.5" customHeight="1">
      <c r="B57" s="76" t="str">
        <f t="shared" si="0"/>
        <v>Siaha MC</v>
      </c>
      <c r="C57" s="77">
        <v>57</v>
      </c>
      <c r="E57" s="71"/>
      <c r="F57" s="71"/>
      <c r="G57" s="72"/>
      <c r="H57" s="74"/>
      <c r="I57" s="74"/>
      <c r="J57" s="74"/>
      <c r="K57" s="74"/>
      <c r="L57" s="74"/>
      <c r="M57" s="74"/>
      <c r="N57" s="74"/>
      <c r="O57" s="74"/>
      <c r="P57" s="74"/>
      <c r="Q57" s="74"/>
      <c r="R57" s="74"/>
      <c r="S57" s="74"/>
      <c r="T57" s="74"/>
      <c r="U57" s="75"/>
      <c r="V57" s="74"/>
      <c r="W57" s="75"/>
      <c r="X57" s="69"/>
      <c r="AL57" s="74"/>
    </row>
    <row r="58" spans="2:38" ht="13.5" customHeight="1">
      <c r="B58" s="76" t="str">
        <f t="shared" si="0"/>
        <v>Siaha MC</v>
      </c>
      <c r="C58" s="77">
        <v>58</v>
      </c>
      <c r="E58" s="127" t="s">
        <v>64</v>
      </c>
      <c r="F58" s="128"/>
      <c r="G58" s="129" t="s">
        <v>59</v>
      </c>
      <c r="H58" s="130" t="s">
        <v>35</v>
      </c>
      <c r="I58" s="130" t="s">
        <v>36</v>
      </c>
      <c r="J58" s="130" t="s">
        <v>37</v>
      </c>
      <c r="K58" s="130" t="s">
        <v>38</v>
      </c>
      <c r="L58" s="130" t="s">
        <v>39</v>
      </c>
      <c r="M58" s="130" t="s">
        <v>40</v>
      </c>
      <c r="N58" s="130" t="s">
        <v>41</v>
      </c>
      <c r="O58" s="130" t="s">
        <v>42</v>
      </c>
      <c r="P58" s="130" t="s">
        <v>43</v>
      </c>
      <c r="Q58" s="130" t="s">
        <v>44</v>
      </c>
      <c r="R58" s="130" t="s">
        <v>45</v>
      </c>
      <c r="S58" s="130" t="s">
        <v>46</v>
      </c>
      <c r="T58" s="130" t="s">
        <v>47</v>
      </c>
      <c r="U58" s="131" t="s">
        <v>48</v>
      </c>
      <c r="V58" s="132" t="s">
        <v>49</v>
      </c>
      <c r="W58" s="131" t="s">
        <v>50</v>
      </c>
      <c r="X58" s="130" t="s">
        <v>51</v>
      </c>
      <c r="AL58" s="130" t="s">
        <v>52</v>
      </c>
    </row>
    <row r="59" spans="2:38" ht="1.5" customHeight="1">
      <c r="B59" s="76" t="str">
        <f t="shared" si="0"/>
        <v>Siaha MC</v>
      </c>
      <c r="C59" s="77">
        <v>59</v>
      </c>
      <c r="E59" s="70"/>
      <c r="F59" s="71"/>
      <c r="G59" s="72"/>
      <c r="H59" s="74"/>
      <c r="I59" s="74"/>
      <c r="J59" s="74"/>
      <c r="K59" s="74"/>
      <c r="L59" s="74"/>
      <c r="M59" s="74"/>
      <c r="N59" s="74"/>
      <c r="O59" s="74"/>
      <c r="P59" s="74"/>
      <c r="Q59" s="74"/>
      <c r="R59" s="74"/>
      <c r="S59" s="74"/>
      <c r="T59" s="74"/>
      <c r="U59" s="75"/>
      <c r="V59" s="74"/>
      <c r="W59" s="75"/>
      <c r="X59" s="69"/>
      <c r="AL59" s="74"/>
    </row>
    <row r="60" spans="2:38" ht="15" customHeight="1">
      <c r="B60" s="76" t="str">
        <f t="shared" si="0"/>
        <v>Siaha MC</v>
      </c>
      <c r="C60" s="77">
        <v>60</v>
      </c>
      <c r="E60" s="152">
        <v>1</v>
      </c>
      <c r="F60" s="172" t="s">
        <v>65</v>
      </c>
      <c r="G60" s="173" t="s">
        <v>66</v>
      </c>
      <c r="H60" s="174">
        <f t="shared" ref="H60:S60" si="2">SUM(H61:H62)</f>
        <v>0</v>
      </c>
      <c r="I60" s="174">
        <f t="shared" si="2"/>
        <v>0</v>
      </c>
      <c r="J60" s="174">
        <f t="shared" si="2"/>
        <v>0</v>
      </c>
      <c r="K60" s="174">
        <f t="shared" si="2"/>
        <v>0</v>
      </c>
      <c r="L60" s="174">
        <f t="shared" si="2"/>
        <v>0</v>
      </c>
      <c r="M60" s="174">
        <f t="shared" si="2"/>
        <v>0</v>
      </c>
      <c r="N60" s="174">
        <f t="shared" si="2"/>
        <v>0</v>
      </c>
      <c r="O60" s="174">
        <f t="shared" si="2"/>
        <v>0</v>
      </c>
      <c r="P60" s="174">
        <f t="shared" si="2"/>
        <v>0</v>
      </c>
      <c r="Q60" s="174">
        <f t="shared" si="2"/>
        <v>0</v>
      </c>
      <c r="R60" s="174">
        <f t="shared" si="2"/>
        <v>0</v>
      </c>
      <c r="S60" s="174">
        <f t="shared" si="2"/>
        <v>0</v>
      </c>
      <c r="T60" s="157">
        <f t="shared" ref="T60:T71" si="3">SUM(H60:S60)</f>
        <v>0</v>
      </c>
      <c r="U60" s="164"/>
      <c r="V60" s="169"/>
      <c r="W60" s="167"/>
      <c r="X60" s="165"/>
      <c r="AL60" s="166" t="s">
        <v>67</v>
      </c>
    </row>
    <row r="61" spans="2:38" ht="15" customHeight="1">
      <c r="B61" s="76" t="str">
        <f t="shared" si="0"/>
        <v>Siaha MC</v>
      </c>
      <c r="C61" s="77">
        <v>61</v>
      </c>
      <c r="E61" s="152"/>
      <c r="F61" s="172" t="s">
        <v>68</v>
      </c>
      <c r="G61" s="173" t="s">
        <v>66</v>
      </c>
      <c r="H61" s="155"/>
      <c r="I61" s="155"/>
      <c r="J61" s="155"/>
      <c r="K61" s="156"/>
      <c r="L61" s="156"/>
      <c r="M61" s="156"/>
      <c r="N61" s="156"/>
      <c r="O61" s="156"/>
      <c r="P61" s="156"/>
      <c r="Q61" s="156"/>
      <c r="R61" s="156"/>
      <c r="S61" s="156"/>
      <c r="T61" s="157">
        <f t="shared" si="3"/>
        <v>0</v>
      </c>
      <c r="U61" s="164"/>
      <c r="V61" s="169"/>
      <c r="W61" s="167"/>
      <c r="X61" s="165"/>
      <c r="AL61" s="166"/>
    </row>
    <row r="62" spans="2:38" ht="15" customHeight="1">
      <c r="B62" s="76" t="str">
        <f t="shared" si="0"/>
        <v>Siaha MC</v>
      </c>
      <c r="C62" s="77">
        <v>62</v>
      </c>
      <c r="E62" s="152"/>
      <c r="F62" s="172" t="s">
        <v>69</v>
      </c>
      <c r="G62" s="173" t="s">
        <v>66</v>
      </c>
      <c r="H62" s="155"/>
      <c r="I62" s="155"/>
      <c r="J62" s="155"/>
      <c r="K62" s="156"/>
      <c r="L62" s="156"/>
      <c r="M62" s="156"/>
      <c r="N62" s="156"/>
      <c r="O62" s="156"/>
      <c r="P62" s="156"/>
      <c r="Q62" s="156"/>
      <c r="R62" s="156"/>
      <c r="S62" s="156"/>
      <c r="T62" s="157">
        <f t="shared" si="3"/>
        <v>0</v>
      </c>
      <c r="U62" s="164"/>
      <c r="V62" s="169"/>
      <c r="W62" s="167"/>
      <c r="X62" s="165"/>
      <c r="AL62" s="166"/>
    </row>
    <row r="63" spans="2:38" ht="15" customHeight="1">
      <c r="B63" s="76" t="str">
        <f t="shared" si="0"/>
        <v>Siaha MC</v>
      </c>
      <c r="C63" s="77">
        <v>63</v>
      </c>
      <c r="E63" s="152">
        <v>2</v>
      </c>
      <c r="F63" s="172" t="s">
        <v>70</v>
      </c>
      <c r="G63" s="173" t="s">
        <v>66</v>
      </c>
      <c r="H63" s="155"/>
      <c r="I63" s="155"/>
      <c r="J63" s="155"/>
      <c r="K63" s="156"/>
      <c r="L63" s="156"/>
      <c r="M63" s="156"/>
      <c r="N63" s="156"/>
      <c r="O63" s="156"/>
      <c r="P63" s="156"/>
      <c r="Q63" s="156"/>
      <c r="R63" s="156"/>
      <c r="S63" s="156"/>
      <c r="T63" s="157">
        <f t="shared" si="3"/>
        <v>0</v>
      </c>
      <c r="U63" s="164"/>
      <c r="V63" s="169"/>
      <c r="W63" s="167"/>
      <c r="X63" s="175"/>
      <c r="AL63" s="166"/>
    </row>
    <row r="64" spans="2:38" ht="15" customHeight="1">
      <c r="B64" s="76" t="str">
        <f t="shared" si="0"/>
        <v>Siaha MC</v>
      </c>
      <c r="C64" s="77">
        <v>64</v>
      </c>
      <c r="E64" s="152">
        <v>3</v>
      </c>
      <c r="F64" s="172" t="s">
        <v>71</v>
      </c>
      <c r="G64" s="173" t="s">
        <v>66</v>
      </c>
      <c r="H64" s="155"/>
      <c r="I64" s="155"/>
      <c r="J64" s="155"/>
      <c r="K64" s="156"/>
      <c r="L64" s="156"/>
      <c r="M64" s="156"/>
      <c r="N64" s="156"/>
      <c r="O64" s="156"/>
      <c r="P64" s="156"/>
      <c r="Q64" s="156"/>
      <c r="R64" s="156"/>
      <c r="S64" s="156"/>
      <c r="T64" s="157">
        <f t="shared" si="3"/>
        <v>0</v>
      </c>
      <c r="U64" s="164">
        <f>T60</f>
        <v>0</v>
      </c>
      <c r="V64" s="159">
        <f>IF(T60=0,0,T64/T60)</f>
        <v>0</v>
      </c>
      <c r="W64" s="160">
        <v>5</v>
      </c>
      <c r="X64" s="175"/>
      <c r="AL64" s="166"/>
    </row>
    <row r="65" spans="2:38" ht="15" customHeight="1">
      <c r="B65" s="76" t="str">
        <f t="shared" si="0"/>
        <v>Siaha MC</v>
      </c>
      <c r="C65" s="77">
        <v>65</v>
      </c>
      <c r="D65" s="125"/>
      <c r="E65" s="152">
        <v>4</v>
      </c>
      <c r="F65" s="172" t="s">
        <v>72</v>
      </c>
      <c r="G65" s="173" t="s">
        <v>66</v>
      </c>
      <c r="H65" s="155"/>
      <c r="I65" s="155"/>
      <c r="J65" s="155"/>
      <c r="K65" s="156"/>
      <c r="L65" s="156"/>
      <c r="M65" s="156"/>
      <c r="N65" s="156"/>
      <c r="O65" s="156"/>
      <c r="P65" s="156"/>
      <c r="Q65" s="156"/>
      <c r="R65" s="156"/>
      <c r="S65" s="156"/>
      <c r="T65" s="157">
        <f t="shared" si="3"/>
        <v>0</v>
      </c>
      <c r="U65" s="164"/>
      <c r="V65" s="159"/>
      <c r="W65" s="164"/>
      <c r="X65" s="165"/>
      <c r="AL65" s="166"/>
    </row>
    <row r="66" spans="2:38" ht="15" customHeight="1">
      <c r="B66" s="76" t="str">
        <f t="shared" si="0"/>
        <v>Siaha MC</v>
      </c>
      <c r="C66" s="77">
        <v>66</v>
      </c>
      <c r="D66" s="125"/>
      <c r="E66" s="152">
        <v>5</v>
      </c>
      <c r="F66" s="172" t="s">
        <v>73</v>
      </c>
      <c r="G66" s="173" t="s">
        <v>66</v>
      </c>
      <c r="H66" s="155"/>
      <c r="I66" s="155"/>
      <c r="J66" s="155"/>
      <c r="K66" s="156"/>
      <c r="L66" s="156"/>
      <c r="M66" s="156"/>
      <c r="N66" s="156"/>
      <c r="O66" s="156"/>
      <c r="P66" s="156"/>
      <c r="Q66" s="156"/>
      <c r="R66" s="156"/>
      <c r="S66" s="156"/>
      <c r="T66" s="157">
        <f t="shared" si="3"/>
        <v>0</v>
      </c>
      <c r="U66" s="164">
        <f>T60</f>
        <v>0</v>
      </c>
      <c r="V66" s="159">
        <f>IF(T60=0,0,T66/T60)</f>
        <v>0</v>
      </c>
      <c r="W66" s="160">
        <v>5</v>
      </c>
      <c r="X66" s="165"/>
      <c r="AL66" s="166"/>
    </row>
    <row r="67" spans="2:38" ht="10.5" customHeight="1">
      <c r="B67" s="76" t="str">
        <f t="shared" si="0"/>
        <v>Siaha MC</v>
      </c>
      <c r="C67" s="77">
        <v>67</v>
      </c>
      <c r="D67" s="125"/>
      <c r="E67" s="152">
        <v>6</v>
      </c>
      <c r="F67" s="176" t="s">
        <v>74</v>
      </c>
      <c r="G67" s="173" t="s">
        <v>66</v>
      </c>
      <c r="H67" s="155"/>
      <c r="I67" s="155"/>
      <c r="J67" s="155"/>
      <c r="K67" s="163"/>
      <c r="L67" s="163"/>
      <c r="M67" s="163"/>
      <c r="N67" s="163"/>
      <c r="O67" s="163"/>
      <c r="P67" s="163"/>
      <c r="Q67" s="163"/>
      <c r="R67" s="163"/>
      <c r="S67" s="163"/>
      <c r="T67" s="157">
        <f t="shared" si="3"/>
        <v>0</v>
      </c>
      <c r="U67" s="164"/>
      <c r="V67" s="159"/>
      <c r="W67" s="164"/>
      <c r="X67" s="175"/>
      <c r="AL67" s="166"/>
    </row>
    <row r="68" spans="2:38" ht="10.5" customHeight="1">
      <c r="B68" s="76" t="str">
        <f t="shared" si="0"/>
        <v>Siaha MC</v>
      </c>
      <c r="C68" s="77">
        <v>68</v>
      </c>
      <c r="D68" s="125"/>
      <c r="E68" s="152"/>
      <c r="F68" s="172" t="s">
        <v>75</v>
      </c>
      <c r="G68" s="173" t="s">
        <v>66</v>
      </c>
      <c r="H68" s="155"/>
      <c r="I68" s="155"/>
      <c r="J68" s="155"/>
      <c r="K68" s="163"/>
      <c r="L68" s="163"/>
      <c r="M68" s="163"/>
      <c r="N68" s="163"/>
      <c r="O68" s="163"/>
      <c r="P68" s="163"/>
      <c r="Q68" s="163"/>
      <c r="R68" s="163"/>
      <c r="S68" s="163"/>
      <c r="T68" s="157">
        <f t="shared" si="3"/>
        <v>0</v>
      </c>
      <c r="U68" s="164"/>
      <c r="V68" s="159"/>
      <c r="W68" s="164"/>
      <c r="X68" s="175"/>
      <c r="AL68" s="166"/>
    </row>
    <row r="69" spans="2:38" ht="10.5" customHeight="1">
      <c r="B69" s="76" t="str">
        <f t="shared" si="0"/>
        <v>Siaha MC</v>
      </c>
      <c r="C69" s="77">
        <v>69</v>
      </c>
      <c r="D69" s="125"/>
      <c r="E69" s="152"/>
      <c r="F69" s="172" t="s">
        <v>76</v>
      </c>
      <c r="G69" s="173" t="s">
        <v>66</v>
      </c>
      <c r="H69" s="155"/>
      <c r="I69" s="155"/>
      <c r="J69" s="155"/>
      <c r="K69" s="163"/>
      <c r="L69" s="163"/>
      <c r="M69" s="163"/>
      <c r="N69" s="163"/>
      <c r="O69" s="163"/>
      <c r="P69" s="163"/>
      <c r="Q69" s="163"/>
      <c r="R69" s="163"/>
      <c r="S69" s="163"/>
      <c r="T69" s="157">
        <f t="shared" si="3"/>
        <v>0</v>
      </c>
      <c r="U69" s="164"/>
      <c r="V69" s="169"/>
      <c r="W69" s="167"/>
      <c r="X69" s="165"/>
      <c r="AL69" s="166"/>
    </row>
    <row r="70" spans="2:38" ht="15" customHeight="1">
      <c r="B70" s="76" t="str">
        <f t="shared" si="0"/>
        <v>Siaha MC</v>
      </c>
      <c r="C70" s="77">
        <v>70</v>
      </c>
      <c r="D70" s="125"/>
      <c r="E70" s="152">
        <v>7</v>
      </c>
      <c r="F70" s="172" t="s">
        <v>77</v>
      </c>
      <c r="G70" s="173" t="s">
        <v>66</v>
      </c>
      <c r="H70" s="155"/>
      <c r="I70" s="155"/>
      <c r="J70" s="155"/>
      <c r="K70" s="156"/>
      <c r="L70" s="156"/>
      <c r="M70" s="156"/>
      <c r="N70" s="156"/>
      <c r="O70" s="156"/>
      <c r="P70" s="156"/>
      <c r="Q70" s="156"/>
      <c r="R70" s="156"/>
      <c r="S70" s="156"/>
      <c r="T70" s="157">
        <f t="shared" si="3"/>
        <v>0</v>
      </c>
      <c r="U70" s="164">
        <f>T52</f>
        <v>0</v>
      </c>
      <c r="V70" s="159">
        <f t="shared" ref="V70:V75" si="4">IF(U70=0,0,T70/U70)</f>
        <v>0</v>
      </c>
      <c r="W70" s="164"/>
      <c r="X70" s="165"/>
      <c r="AL70" s="166" t="s">
        <v>78</v>
      </c>
    </row>
    <row r="71" spans="2:38" ht="15" customHeight="1">
      <c r="B71" s="76" t="str">
        <f t="shared" si="0"/>
        <v>Siaha MC</v>
      </c>
      <c r="C71" s="77">
        <v>71</v>
      </c>
      <c r="D71" s="125"/>
      <c r="E71" s="152"/>
      <c r="F71" s="172" t="s">
        <v>79</v>
      </c>
      <c r="G71" s="173" t="s">
        <v>66</v>
      </c>
      <c r="H71" s="155"/>
      <c r="I71" s="155"/>
      <c r="J71" s="155"/>
      <c r="K71" s="156"/>
      <c r="L71" s="156"/>
      <c r="M71" s="156"/>
      <c r="N71" s="156"/>
      <c r="O71" s="156"/>
      <c r="P71" s="156"/>
      <c r="Q71" s="156"/>
      <c r="R71" s="156"/>
      <c r="S71" s="156"/>
      <c r="T71" s="157">
        <f t="shared" si="3"/>
        <v>0</v>
      </c>
      <c r="U71" s="164">
        <f>T52</f>
        <v>0</v>
      </c>
      <c r="V71" s="159">
        <f t="shared" si="4"/>
        <v>0</v>
      </c>
      <c r="W71" s="164"/>
      <c r="X71" s="165"/>
      <c r="AL71" s="166"/>
    </row>
    <row r="72" spans="2:38" ht="13.5" customHeight="1">
      <c r="B72" s="76" t="str">
        <f t="shared" si="0"/>
        <v>Siaha MC</v>
      </c>
      <c r="C72" s="77">
        <v>72</v>
      </c>
      <c r="D72" s="125"/>
      <c r="E72" s="152">
        <v>8</v>
      </c>
      <c r="F72" s="176" t="s">
        <v>638</v>
      </c>
      <c r="G72" s="173" t="s">
        <v>66</v>
      </c>
      <c r="H72" s="155"/>
      <c r="I72" s="155"/>
      <c r="J72" s="155"/>
      <c r="K72" s="156"/>
      <c r="L72" s="156"/>
      <c r="M72" s="156"/>
      <c r="N72" s="156"/>
      <c r="O72" s="156"/>
      <c r="P72" s="156"/>
      <c r="Q72" s="156"/>
      <c r="R72" s="156"/>
      <c r="S72" s="156"/>
      <c r="T72" s="157">
        <f>SUM(H72:S72)</f>
        <v>0</v>
      </c>
      <c r="U72" s="164">
        <f>T52</f>
        <v>0</v>
      </c>
      <c r="V72" s="171">
        <f t="shared" si="4"/>
        <v>0</v>
      </c>
      <c r="W72" s="164"/>
      <c r="X72" s="177"/>
      <c r="Y72" s="178"/>
      <c r="Z72" s="178"/>
      <c r="AA72" s="179" t="s">
        <v>250</v>
      </c>
      <c r="AB72" s="178"/>
      <c r="AD72" s="180" t="str">
        <f>F72</f>
        <v xml:space="preserve">8(a). No.of Mother whom JSSK Free Transport is utilised </v>
      </c>
      <c r="AE72" s="180" t="s">
        <v>264</v>
      </c>
    </row>
    <row r="73" spans="2:38" ht="13.5" customHeight="1">
      <c r="B73" s="76" t="str">
        <f t="shared" si="0"/>
        <v>Siaha MC</v>
      </c>
      <c r="C73" s="77">
        <v>73</v>
      </c>
      <c r="D73" s="125"/>
      <c r="E73" s="152"/>
      <c r="F73" s="176" t="s">
        <v>639</v>
      </c>
      <c r="G73" s="173" t="s">
        <v>66</v>
      </c>
      <c r="H73" s="163"/>
      <c r="I73" s="163"/>
      <c r="J73" s="163"/>
      <c r="K73" s="156"/>
      <c r="L73" s="156"/>
      <c r="M73" s="156"/>
      <c r="N73" s="156"/>
      <c r="O73" s="156"/>
      <c r="P73" s="156"/>
      <c r="Q73" s="156"/>
      <c r="R73" s="156"/>
      <c r="S73" s="156"/>
      <c r="T73" s="157">
        <f>SUM(H73:S73)</f>
        <v>0</v>
      </c>
      <c r="U73" s="164">
        <f>T52</f>
        <v>0</v>
      </c>
      <c r="V73" s="171">
        <f t="shared" si="4"/>
        <v>0</v>
      </c>
      <c r="W73" s="164"/>
      <c r="X73" s="177"/>
      <c r="Y73" s="178"/>
      <c r="Z73" s="178"/>
      <c r="AA73" s="181"/>
      <c r="AB73" s="178"/>
      <c r="AD73" s="180"/>
      <c r="AE73" s="180"/>
    </row>
    <row r="74" spans="2:38" ht="13.5" customHeight="1">
      <c r="B74" s="76" t="str">
        <f t="shared" si="0"/>
        <v>Siaha MC</v>
      </c>
      <c r="C74" s="77">
        <v>74</v>
      </c>
      <c r="D74" s="125"/>
      <c r="E74" s="152">
        <v>9</v>
      </c>
      <c r="F74" s="176" t="s">
        <v>640</v>
      </c>
      <c r="G74" s="173" t="s">
        <v>66</v>
      </c>
      <c r="H74" s="163"/>
      <c r="I74" s="163"/>
      <c r="J74" s="163"/>
      <c r="K74" s="155"/>
      <c r="L74" s="155"/>
      <c r="M74" s="155"/>
      <c r="N74" s="155"/>
      <c r="O74" s="155"/>
      <c r="P74" s="155"/>
      <c r="Q74" s="155"/>
      <c r="R74" s="155"/>
      <c r="S74" s="155"/>
      <c r="T74" s="157">
        <f>SUM(H74:S74)</f>
        <v>0</v>
      </c>
      <c r="U74" s="164">
        <f>T53</f>
        <v>0</v>
      </c>
      <c r="V74" s="171">
        <f t="shared" si="4"/>
        <v>0</v>
      </c>
      <c r="W74" s="164"/>
      <c r="X74" s="177"/>
      <c r="Y74" s="178"/>
      <c r="Z74" s="178"/>
      <c r="AA74" s="181"/>
      <c r="AB74" s="178"/>
      <c r="AD74" s="180"/>
      <c r="AE74" s="180"/>
    </row>
    <row r="75" spans="2:38" ht="13.5" customHeight="1">
      <c r="B75" s="76" t="str">
        <f t="shared" si="0"/>
        <v>Siaha MC</v>
      </c>
      <c r="C75" s="77">
        <v>75</v>
      </c>
      <c r="D75" s="125"/>
      <c r="E75" s="182"/>
      <c r="F75" s="176" t="s">
        <v>641</v>
      </c>
      <c r="G75" s="173" t="s">
        <v>66</v>
      </c>
      <c r="H75" s="163"/>
      <c r="I75" s="163"/>
      <c r="J75" s="163"/>
      <c r="K75" s="155"/>
      <c r="L75" s="155"/>
      <c r="M75" s="155"/>
      <c r="N75" s="155"/>
      <c r="O75" s="155"/>
      <c r="P75" s="155"/>
      <c r="Q75" s="155"/>
      <c r="R75" s="155"/>
      <c r="S75" s="155"/>
      <c r="T75" s="157">
        <f>SUM(H75:S75)</f>
        <v>0</v>
      </c>
      <c r="U75" s="164">
        <f>T53</f>
        <v>0</v>
      </c>
      <c r="V75" s="171">
        <f t="shared" si="4"/>
        <v>0</v>
      </c>
      <c r="W75" s="164"/>
      <c r="X75" s="177"/>
      <c r="Y75" s="178"/>
      <c r="Z75" s="178"/>
      <c r="AA75" s="181"/>
      <c r="AB75" s="178"/>
      <c r="AD75" s="180"/>
      <c r="AE75" s="180"/>
    </row>
    <row r="76" spans="2:38" ht="1.5" customHeight="1">
      <c r="B76" s="76" t="str">
        <f t="shared" si="0"/>
        <v>Siaha MC</v>
      </c>
      <c r="C76" s="77">
        <v>76</v>
      </c>
      <c r="D76" s="125"/>
      <c r="E76" s="70"/>
      <c r="F76" s="183"/>
      <c r="G76" s="184"/>
      <c r="H76" s="185"/>
      <c r="I76" s="185"/>
      <c r="J76" s="185"/>
      <c r="K76" s="185"/>
      <c r="L76" s="185"/>
      <c r="M76" s="185"/>
      <c r="N76" s="185"/>
      <c r="O76" s="185"/>
      <c r="P76" s="185"/>
      <c r="Q76" s="185"/>
      <c r="R76" s="185"/>
      <c r="S76" s="185"/>
      <c r="T76" s="74"/>
      <c r="U76" s="75"/>
      <c r="V76" s="186"/>
      <c r="W76" s="75"/>
      <c r="X76" s="69"/>
      <c r="AL76" s="186"/>
    </row>
    <row r="77" spans="2:38" ht="13.5" customHeight="1">
      <c r="B77" s="76" t="str">
        <f t="shared" si="0"/>
        <v>Siaha MC</v>
      </c>
      <c r="C77" s="77">
        <v>77</v>
      </c>
      <c r="D77" s="187" t="s">
        <v>106</v>
      </c>
      <c r="E77" s="188" t="s">
        <v>80</v>
      </c>
      <c r="F77" s="189"/>
      <c r="G77" s="129" t="s">
        <v>59</v>
      </c>
      <c r="H77" s="190" t="s">
        <v>35</v>
      </c>
      <c r="I77" s="190" t="s">
        <v>36</v>
      </c>
      <c r="J77" s="190" t="s">
        <v>37</v>
      </c>
      <c r="K77" s="190" t="s">
        <v>38</v>
      </c>
      <c r="L77" s="190" t="s">
        <v>39</v>
      </c>
      <c r="M77" s="190" t="s">
        <v>40</v>
      </c>
      <c r="N77" s="190" t="s">
        <v>41</v>
      </c>
      <c r="O77" s="190" t="s">
        <v>42</v>
      </c>
      <c r="P77" s="190" t="s">
        <v>43</v>
      </c>
      <c r="Q77" s="190" t="s">
        <v>44</v>
      </c>
      <c r="R77" s="190" t="s">
        <v>45</v>
      </c>
      <c r="S77" s="190" t="s">
        <v>46</v>
      </c>
      <c r="T77" s="130" t="s">
        <v>47</v>
      </c>
      <c r="U77" s="131" t="s">
        <v>48</v>
      </c>
      <c r="V77" s="132" t="s">
        <v>49</v>
      </c>
      <c r="W77" s="131" t="s">
        <v>50</v>
      </c>
      <c r="X77" s="130" t="s">
        <v>51</v>
      </c>
      <c r="AL77" s="130" t="s">
        <v>52</v>
      </c>
    </row>
    <row r="78" spans="2:38" ht="1.5" customHeight="1">
      <c r="B78" s="76" t="str">
        <f t="shared" si="0"/>
        <v>Siaha MC</v>
      </c>
      <c r="C78" s="77">
        <v>78</v>
      </c>
      <c r="D78" s="125"/>
      <c r="E78" s="70"/>
      <c r="F78" s="183"/>
      <c r="G78" s="184"/>
      <c r="H78" s="185"/>
      <c r="I78" s="185"/>
      <c r="J78" s="185"/>
      <c r="K78" s="185"/>
      <c r="L78" s="185"/>
      <c r="M78" s="185"/>
      <c r="N78" s="185"/>
      <c r="O78" s="185"/>
      <c r="P78" s="185"/>
      <c r="Q78" s="185"/>
      <c r="R78" s="185"/>
      <c r="S78" s="185"/>
      <c r="T78" s="74"/>
      <c r="U78" s="75"/>
      <c r="V78" s="186"/>
      <c r="W78" s="75"/>
      <c r="X78" s="69"/>
      <c r="AL78" s="186"/>
    </row>
    <row r="79" spans="2:38" ht="12" customHeight="1">
      <c r="B79" s="76" t="str">
        <f t="shared" si="0"/>
        <v>Siaha MC</v>
      </c>
      <c r="C79" s="77">
        <v>79</v>
      </c>
      <c r="D79" s="125"/>
      <c r="E79" s="191">
        <v>1</v>
      </c>
      <c r="F79" s="192" t="s">
        <v>81</v>
      </c>
      <c r="G79" s="173" t="s">
        <v>66</v>
      </c>
      <c r="H79" s="155"/>
      <c r="I79" s="155"/>
      <c r="J79" s="155"/>
      <c r="K79" s="156"/>
      <c r="L79" s="156"/>
      <c r="M79" s="156"/>
      <c r="N79" s="156"/>
      <c r="O79" s="156"/>
      <c r="P79" s="156"/>
      <c r="Q79" s="156"/>
      <c r="R79" s="156"/>
      <c r="S79" s="156"/>
      <c r="T79" s="157">
        <f>SUM(H79:S79)</f>
        <v>0</v>
      </c>
      <c r="U79" s="164">
        <f>T60</f>
        <v>0</v>
      </c>
      <c r="V79" s="159">
        <f>IF(U79=0,0,T79/U79)</f>
        <v>0</v>
      </c>
      <c r="W79" s="160">
        <v>5</v>
      </c>
      <c r="X79" s="165"/>
      <c r="AL79" s="166" t="s">
        <v>82</v>
      </c>
    </row>
    <row r="80" spans="2:38" ht="12" customHeight="1">
      <c r="B80" s="76" t="str">
        <f t="shared" si="0"/>
        <v>Siaha MC</v>
      </c>
      <c r="C80" s="77">
        <v>80</v>
      </c>
      <c r="D80" s="125"/>
      <c r="E80" s="191">
        <v>2</v>
      </c>
      <c r="F80" s="192" t="s">
        <v>83</v>
      </c>
      <c r="G80" s="173" t="s">
        <v>66</v>
      </c>
      <c r="H80" s="155"/>
      <c r="I80" s="155"/>
      <c r="J80" s="155"/>
      <c r="K80" s="156"/>
      <c r="L80" s="156"/>
      <c r="M80" s="156"/>
      <c r="N80" s="156"/>
      <c r="O80" s="156"/>
      <c r="P80" s="156"/>
      <c r="Q80" s="156"/>
      <c r="R80" s="156"/>
      <c r="S80" s="156"/>
      <c r="T80" s="157">
        <f>SUM(H80:S80)</f>
        <v>0</v>
      </c>
      <c r="U80" s="164">
        <f>T60</f>
        <v>0</v>
      </c>
      <c r="V80" s="159">
        <f>IF(U80=0,0,T80/U80)</f>
        <v>0</v>
      </c>
      <c r="W80" s="164"/>
      <c r="X80" s="165"/>
      <c r="AL80" s="166" t="s">
        <v>82</v>
      </c>
    </row>
    <row r="81" spans="2:38" ht="12" customHeight="1">
      <c r="B81" s="76" t="str">
        <f t="shared" si="0"/>
        <v>Siaha MC</v>
      </c>
      <c r="C81" s="77">
        <v>81</v>
      </c>
      <c r="D81" s="125"/>
      <c r="E81" s="191">
        <v>3</v>
      </c>
      <c r="F81" s="192" t="s">
        <v>84</v>
      </c>
      <c r="G81" s="173" t="s">
        <v>66</v>
      </c>
      <c r="H81" s="155"/>
      <c r="I81" s="155"/>
      <c r="J81" s="155"/>
      <c r="K81" s="156"/>
      <c r="L81" s="156"/>
      <c r="M81" s="156"/>
      <c r="N81" s="156"/>
      <c r="O81" s="156"/>
      <c r="P81" s="156"/>
      <c r="Q81" s="156"/>
      <c r="R81" s="156"/>
      <c r="S81" s="156"/>
      <c r="T81" s="157">
        <f>SUM(H81:S81)</f>
        <v>0</v>
      </c>
      <c r="U81" s="164">
        <f>T60</f>
        <v>0</v>
      </c>
      <c r="V81" s="159">
        <f>IF(U81=0,0,T81/U81)</f>
        <v>0</v>
      </c>
      <c r="W81" s="164"/>
      <c r="X81" s="165"/>
      <c r="AL81" s="166" t="s">
        <v>82</v>
      </c>
    </row>
    <row r="82" spans="2:38" ht="12" customHeight="1">
      <c r="B82" s="76" t="str">
        <f t="shared" si="0"/>
        <v>Siaha MC</v>
      </c>
      <c r="C82" s="77">
        <v>82</v>
      </c>
      <c r="D82" s="125"/>
      <c r="E82" s="191">
        <v>4</v>
      </c>
      <c r="F82" s="192" t="s">
        <v>85</v>
      </c>
      <c r="G82" s="193" t="s">
        <v>86</v>
      </c>
      <c r="H82" s="163"/>
      <c r="I82" s="163"/>
      <c r="J82" s="163"/>
      <c r="K82" s="155"/>
      <c r="L82" s="155"/>
      <c r="M82" s="155"/>
      <c r="N82" s="155"/>
      <c r="O82" s="155"/>
      <c r="P82" s="155"/>
      <c r="Q82" s="155"/>
      <c r="R82" s="155"/>
      <c r="S82" s="155"/>
      <c r="T82" s="157">
        <f>SUM(H82:S82)</f>
        <v>0</v>
      </c>
      <c r="U82" s="164">
        <f>'SC Total &amp; MC Achievement'!G19</f>
        <v>457</v>
      </c>
      <c r="V82" s="171">
        <f>IF(U82=0,0,T82/U82)</f>
        <v>0</v>
      </c>
      <c r="W82" s="164"/>
      <c r="X82" s="177"/>
      <c r="AL82" s="194"/>
    </row>
    <row r="83" spans="2:38" ht="1.5" customHeight="1">
      <c r="B83" s="76" t="str">
        <f t="shared" si="0"/>
        <v>Siaha MC</v>
      </c>
      <c r="C83" s="77">
        <v>83</v>
      </c>
      <c r="D83" s="125"/>
      <c r="E83" s="71"/>
      <c r="F83" s="71"/>
      <c r="G83" s="72"/>
      <c r="H83" s="185"/>
      <c r="I83" s="185"/>
      <c r="J83" s="185"/>
      <c r="K83" s="185"/>
      <c r="L83" s="185"/>
      <c r="M83" s="185"/>
      <c r="N83" s="185"/>
      <c r="O83" s="185"/>
      <c r="P83" s="185"/>
      <c r="Q83" s="185"/>
      <c r="R83" s="185"/>
      <c r="S83" s="185"/>
      <c r="T83" s="74"/>
      <c r="U83" s="75"/>
      <c r="V83" s="186"/>
      <c r="W83" s="75"/>
      <c r="X83" s="69"/>
      <c r="AL83" s="186"/>
    </row>
    <row r="84" spans="2:38" ht="13.5" customHeight="1">
      <c r="B84" s="76" t="str">
        <f t="shared" si="0"/>
        <v>Siaha MC</v>
      </c>
      <c r="C84" s="77">
        <v>84</v>
      </c>
      <c r="D84" s="125"/>
      <c r="E84" s="127" t="s">
        <v>87</v>
      </c>
      <c r="F84" s="189"/>
      <c r="G84" s="129" t="s">
        <v>59</v>
      </c>
      <c r="H84" s="190" t="s">
        <v>35</v>
      </c>
      <c r="I84" s="190" t="s">
        <v>36</v>
      </c>
      <c r="J84" s="190" t="s">
        <v>37</v>
      </c>
      <c r="K84" s="190" t="s">
        <v>38</v>
      </c>
      <c r="L84" s="190" t="s">
        <v>39</v>
      </c>
      <c r="M84" s="190" t="s">
        <v>40</v>
      </c>
      <c r="N84" s="190" t="s">
        <v>41</v>
      </c>
      <c r="O84" s="190" t="s">
        <v>42</v>
      </c>
      <c r="P84" s="190" t="s">
        <v>43</v>
      </c>
      <c r="Q84" s="190" t="s">
        <v>44</v>
      </c>
      <c r="R84" s="190" t="s">
        <v>45</v>
      </c>
      <c r="S84" s="190" t="s">
        <v>46</v>
      </c>
      <c r="T84" s="130" t="s">
        <v>47</v>
      </c>
      <c r="U84" s="131" t="s">
        <v>48</v>
      </c>
      <c r="V84" s="132" t="s">
        <v>49</v>
      </c>
      <c r="W84" s="131" t="s">
        <v>50</v>
      </c>
      <c r="X84" s="130" t="s">
        <v>51</v>
      </c>
      <c r="AL84" s="130" t="s">
        <v>52</v>
      </c>
    </row>
    <row r="85" spans="2:38" ht="1.5" customHeight="1">
      <c r="B85" s="76" t="str">
        <f t="shared" si="0"/>
        <v>Siaha MC</v>
      </c>
      <c r="C85" s="77">
        <v>85</v>
      </c>
      <c r="D85" s="125"/>
      <c r="E85" s="70"/>
      <c r="F85" s="183"/>
      <c r="G85" s="184"/>
      <c r="H85" s="185"/>
      <c r="I85" s="185"/>
      <c r="J85" s="185"/>
      <c r="K85" s="185"/>
      <c r="L85" s="185"/>
      <c r="M85" s="185"/>
      <c r="N85" s="185"/>
      <c r="O85" s="185"/>
      <c r="P85" s="185"/>
      <c r="Q85" s="185"/>
      <c r="R85" s="185"/>
      <c r="S85" s="185"/>
      <c r="T85" s="74"/>
      <c r="U85" s="75"/>
      <c r="V85" s="186"/>
      <c r="W85" s="75"/>
      <c r="X85" s="69"/>
      <c r="AL85" s="186"/>
    </row>
    <row r="86" spans="2:38" ht="15" customHeight="1">
      <c r="B86" s="76" t="str">
        <f t="shared" si="0"/>
        <v>Siaha MC</v>
      </c>
      <c r="C86" s="77">
        <v>86</v>
      </c>
      <c r="D86" s="125"/>
      <c r="E86" s="152">
        <v>1</v>
      </c>
      <c r="F86" s="195" t="s">
        <v>88</v>
      </c>
      <c r="G86" s="173" t="s">
        <v>89</v>
      </c>
      <c r="H86" s="155"/>
      <c r="I86" s="155"/>
      <c r="J86" s="155"/>
      <c r="K86" s="156"/>
      <c r="L86" s="156"/>
      <c r="M86" s="156"/>
      <c r="N86" s="156"/>
      <c r="O86" s="156"/>
      <c r="P86" s="156"/>
      <c r="Q86" s="156"/>
      <c r="R86" s="156"/>
      <c r="S86" s="156"/>
      <c r="T86" s="157">
        <f>SUM(H86:S86)</f>
        <v>0</v>
      </c>
      <c r="U86" s="164">
        <f>5*T48/100</f>
        <v>0</v>
      </c>
      <c r="V86" s="196">
        <f>IF(U86=0,0,T86/U86)</f>
        <v>0</v>
      </c>
      <c r="W86" s="197">
        <v>10</v>
      </c>
      <c r="X86" s="165"/>
      <c r="AL86" s="198" t="s">
        <v>90</v>
      </c>
    </row>
    <row r="87" spans="2:38" ht="15" customHeight="1">
      <c r="B87" s="76" t="str">
        <f t="shared" si="0"/>
        <v>Siaha MC</v>
      </c>
      <c r="C87" s="77">
        <v>87</v>
      </c>
      <c r="D87" s="125"/>
      <c r="E87" s="191">
        <v>2</v>
      </c>
      <c r="F87" s="195" t="s">
        <v>91</v>
      </c>
      <c r="G87" s="173" t="s">
        <v>89</v>
      </c>
      <c r="H87" s="155"/>
      <c r="I87" s="155"/>
      <c r="J87" s="155"/>
      <c r="K87" s="156"/>
      <c r="L87" s="156"/>
      <c r="M87" s="156"/>
      <c r="N87" s="156"/>
      <c r="O87" s="156"/>
      <c r="P87" s="156"/>
      <c r="Q87" s="156"/>
      <c r="R87" s="156"/>
      <c r="S87" s="156"/>
      <c r="T87" s="157">
        <f>SUM(H87:S87)</f>
        <v>0</v>
      </c>
      <c r="U87" s="164"/>
      <c r="V87" s="196">
        <f>IF(T89=0,0,T87/T89)</f>
        <v>0</v>
      </c>
      <c r="W87" s="199"/>
      <c r="X87" s="200" t="s">
        <v>797</v>
      </c>
      <c r="AL87" s="201"/>
    </row>
    <row r="88" spans="2:38" ht="15" customHeight="1">
      <c r="B88" s="76" t="str">
        <f t="shared" si="0"/>
        <v>Siaha MC</v>
      </c>
      <c r="C88" s="77">
        <v>88</v>
      </c>
      <c r="D88" s="125"/>
      <c r="E88" s="191"/>
      <c r="F88" s="195" t="s">
        <v>92</v>
      </c>
      <c r="G88" s="173" t="s">
        <v>89</v>
      </c>
      <c r="H88" s="155"/>
      <c r="I88" s="155"/>
      <c r="J88" s="155"/>
      <c r="K88" s="156"/>
      <c r="L88" s="156"/>
      <c r="M88" s="156"/>
      <c r="N88" s="156"/>
      <c r="O88" s="156"/>
      <c r="P88" s="156"/>
      <c r="Q88" s="156"/>
      <c r="R88" s="156"/>
      <c r="S88" s="156"/>
      <c r="T88" s="157">
        <f>SUM(H88:S88)</f>
        <v>0</v>
      </c>
      <c r="U88" s="164"/>
      <c r="V88" s="196">
        <f>IF(T89=0,0,T88/T89)</f>
        <v>0</v>
      </c>
      <c r="W88" s="199"/>
      <c r="X88" s="200" t="s">
        <v>797</v>
      </c>
      <c r="AL88" s="201"/>
    </row>
    <row r="89" spans="2:38" ht="15" customHeight="1">
      <c r="B89" s="76" t="str">
        <f t="shared" si="0"/>
        <v>Siaha MC</v>
      </c>
      <c r="C89" s="77">
        <v>89</v>
      </c>
      <c r="D89" s="125"/>
      <c r="E89" s="191"/>
      <c r="F89" s="195" t="s">
        <v>93</v>
      </c>
      <c r="G89" s="173" t="s">
        <v>89</v>
      </c>
      <c r="H89" s="174">
        <f t="shared" ref="H89:S89" si="5">SUM(H87:H88)</f>
        <v>0</v>
      </c>
      <c r="I89" s="174">
        <f t="shared" si="5"/>
        <v>0</v>
      </c>
      <c r="J89" s="174">
        <f t="shared" si="5"/>
        <v>0</v>
      </c>
      <c r="K89" s="174">
        <f t="shared" si="5"/>
        <v>0</v>
      </c>
      <c r="L89" s="174">
        <f t="shared" si="5"/>
        <v>0</v>
      </c>
      <c r="M89" s="174">
        <f t="shared" si="5"/>
        <v>0</v>
      </c>
      <c r="N89" s="174">
        <f t="shared" si="5"/>
        <v>0</v>
      </c>
      <c r="O89" s="174">
        <f t="shared" si="5"/>
        <v>0</v>
      </c>
      <c r="P89" s="174">
        <f t="shared" si="5"/>
        <v>0</v>
      </c>
      <c r="Q89" s="174">
        <f t="shared" si="5"/>
        <v>0</v>
      </c>
      <c r="R89" s="174">
        <f t="shared" si="5"/>
        <v>0</v>
      </c>
      <c r="S89" s="174">
        <f t="shared" si="5"/>
        <v>0</v>
      </c>
      <c r="T89" s="157">
        <f>SUM(H89:S89)</f>
        <v>0</v>
      </c>
      <c r="U89" s="164"/>
      <c r="V89" s="199"/>
      <c r="W89" s="199"/>
      <c r="X89" s="165"/>
      <c r="AL89" s="201"/>
    </row>
    <row r="90" spans="2:38" ht="1.5" customHeight="1">
      <c r="B90" s="76" t="str">
        <f t="shared" si="0"/>
        <v>Siaha MC</v>
      </c>
      <c r="C90" s="77">
        <v>90</v>
      </c>
      <c r="D90" s="125"/>
      <c r="E90" s="71"/>
      <c r="F90" s="71"/>
      <c r="G90" s="72"/>
      <c r="H90" s="185"/>
      <c r="I90" s="185"/>
      <c r="J90" s="185"/>
      <c r="K90" s="185"/>
      <c r="L90" s="185"/>
      <c r="M90" s="185"/>
      <c r="N90" s="185"/>
      <c r="O90" s="185"/>
      <c r="P90" s="185"/>
      <c r="Q90" s="185"/>
      <c r="R90" s="185"/>
      <c r="S90" s="185"/>
      <c r="T90" s="74"/>
      <c r="U90" s="75"/>
      <c r="V90" s="186"/>
      <c r="W90" s="75"/>
      <c r="X90" s="69"/>
      <c r="AL90" s="186"/>
    </row>
    <row r="91" spans="2:38" ht="13.5" customHeight="1">
      <c r="B91" s="76" t="str">
        <f t="shared" si="0"/>
        <v>Siaha MC</v>
      </c>
      <c r="C91" s="77">
        <v>91</v>
      </c>
      <c r="D91" s="125"/>
      <c r="E91" s="127" t="s">
        <v>94</v>
      </c>
      <c r="F91" s="189"/>
      <c r="G91" s="129" t="s">
        <v>59</v>
      </c>
      <c r="H91" s="190" t="s">
        <v>35</v>
      </c>
      <c r="I91" s="190" t="s">
        <v>36</v>
      </c>
      <c r="J91" s="190" t="s">
        <v>37</v>
      </c>
      <c r="K91" s="190" t="s">
        <v>38</v>
      </c>
      <c r="L91" s="190" t="s">
        <v>39</v>
      </c>
      <c r="M91" s="190" t="s">
        <v>40</v>
      </c>
      <c r="N91" s="190" t="s">
        <v>41</v>
      </c>
      <c r="O91" s="190" t="s">
        <v>42</v>
      </c>
      <c r="P91" s="190" t="s">
        <v>43</v>
      </c>
      <c r="Q91" s="190" t="s">
        <v>44</v>
      </c>
      <c r="R91" s="190" t="s">
        <v>45</v>
      </c>
      <c r="S91" s="190" t="s">
        <v>46</v>
      </c>
      <c r="T91" s="130" t="s">
        <v>47</v>
      </c>
      <c r="U91" s="131" t="s">
        <v>48</v>
      </c>
      <c r="V91" s="132" t="s">
        <v>49</v>
      </c>
      <c r="W91" s="131" t="s">
        <v>50</v>
      </c>
      <c r="X91" s="130" t="s">
        <v>51</v>
      </c>
      <c r="AL91" s="130" t="s">
        <v>52</v>
      </c>
    </row>
    <row r="92" spans="2:38" ht="1.5" customHeight="1">
      <c r="B92" s="76" t="str">
        <f t="shared" si="0"/>
        <v>Siaha MC</v>
      </c>
      <c r="C92" s="77">
        <v>92</v>
      </c>
      <c r="D92" s="125"/>
      <c r="E92" s="70"/>
      <c r="F92" s="183"/>
      <c r="G92" s="184"/>
      <c r="H92" s="185"/>
      <c r="I92" s="185"/>
      <c r="J92" s="185"/>
      <c r="K92" s="185"/>
      <c r="L92" s="185"/>
      <c r="M92" s="185"/>
      <c r="N92" s="185"/>
      <c r="O92" s="185"/>
      <c r="P92" s="185"/>
      <c r="Q92" s="185"/>
      <c r="R92" s="185"/>
      <c r="S92" s="185"/>
      <c r="T92" s="74"/>
      <c r="U92" s="75"/>
      <c r="V92" s="186"/>
      <c r="W92" s="75"/>
      <c r="X92" s="69"/>
      <c r="AL92" s="186"/>
    </row>
    <row r="93" spans="2:38" ht="14.4" customHeight="1">
      <c r="B93" s="76" t="str">
        <f t="shared" si="0"/>
        <v>Siaha MC</v>
      </c>
      <c r="C93" s="77">
        <v>93</v>
      </c>
      <c r="D93" s="125"/>
      <c r="E93" s="191">
        <v>1</v>
      </c>
      <c r="F93" s="195" t="s">
        <v>95</v>
      </c>
      <c r="G93" s="173" t="s">
        <v>89</v>
      </c>
      <c r="H93" s="155"/>
      <c r="I93" s="155"/>
      <c r="J93" s="155"/>
      <c r="K93" s="156"/>
      <c r="L93" s="156"/>
      <c r="M93" s="156"/>
      <c r="N93" s="156"/>
      <c r="O93" s="156"/>
      <c r="P93" s="156"/>
      <c r="Q93" s="156"/>
      <c r="R93" s="156"/>
      <c r="S93" s="156"/>
      <c r="T93" s="157">
        <f>SUM(H93:S93)</f>
        <v>0</v>
      </c>
      <c r="U93" s="164">
        <f>2*T48/100</f>
        <v>0</v>
      </c>
      <c r="V93" s="159">
        <f>IF(U93=0,0,T93/U93)</f>
        <v>0</v>
      </c>
      <c r="W93" s="160">
        <v>10</v>
      </c>
      <c r="X93" s="165"/>
      <c r="AL93" s="198" t="s">
        <v>96</v>
      </c>
    </row>
    <row r="94" spans="2:38" ht="1.5" customHeight="1">
      <c r="B94" s="76" t="str">
        <f t="shared" si="0"/>
        <v>Siaha MC</v>
      </c>
      <c r="C94" s="77">
        <v>94</v>
      </c>
      <c r="D94" s="125"/>
      <c r="E94" s="70"/>
      <c r="F94" s="183"/>
      <c r="G94" s="184"/>
      <c r="H94" s="185"/>
      <c r="I94" s="185"/>
      <c r="J94" s="185"/>
      <c r="K94" s="185"/>
      <c r="L94" s="185"/>
      <c r="M94" s="185"/>
      <c r="N94" s="185"/>
      <c r="O94" s="185"/>
      <c r="P94" s="185"/>
      <c r="Q94" s="185"/>
      <c r="R94" s="185"/>
      <c r="S94" s="185"/>
      <c r="T94" s="74"/>
      <c r="U94" s="75"/>
      <c r="V94" s="186"/>
      <c r="W94" s="75"/>
      <c r="X94" s="69"/>
      <c r="AL94" s="186"/>
    </row>
    <row r="95" spans="2:38" ht="15" customHeight="1">
      <c r="B95" s="76" t="str">
        <f t="shared" si="0"/>
        <v>Siaha MC</v>
      </c>
      <c r="C95" s="77">
        <v>95</v>
      </c>
      <c r="D95" s="125"/>
      <c r="E95" s="202" t="s">
        <v>97</v>
      </c>
      <c r="F95" s="189"/>
      <c r="G95" s="129" t="s">
        <v>59</v>
      </c>
      <c r="H95" s="190" t="s">
        <v>35</v>
      </c>
      <c r="I95" s="190" t="s">
        <v>36</v>
      </c>
      <c r="J95" s="190" t="s">
        <v>37</v>
      </c>
      <c r="K95" s="190" t="s">
        <v>38</v>
      </c>
      <c r="L95" s="190" t="s">
        <v>39</v>
      </c>
      <c r="M95" s="190" t="s">
        <v>40</v>
      </c>
      <c r="N95" s="190" t="s">
        <v>41</v>
      </c>
      <c r="O95" s="190" t="s">
        <v>42</v>
      </c>
      <c r="P95" s="190" t="s">
        <v>43</v>
      </c>
      <c r="Q95" s="190" t="s">
        <v>44</v>
      </c>
      <c r="R95" s="190" t="s">
        <v>45</v>
      </c>
      <c r="S95" s="190" t="s">
        <v>46</v>
      </c>
      <c r="T95" s="130" t="s">
        <v>47</v>
      </c>
      <c r="U95" s="131" t="s">
        <v>48</v>
      </c>
      <c r="V95" s="132" t="s">
        <v>49</v>
      </c>
      <c r="W95" s="131" t="s">
        <v>50</v>
      </c>
      <c r="X95" s="130" t="s">
        <v>51</v>
      </c>
      <c r="AL95" s="130" t="s">
        <v>52</v>
      </c>
    </row>
    <row r="96" spans="2:38" ht="1.5" customHeight="1">
      <c r="B96" s="76" t="str">
        <f t="shared" si="0"/>
        <v>Siaha MC</v>
      </c>
      <c r="C96" s="77">
        <v>96</v>
      </c>
      <c r="D96" s="125"/>
      <c r="E96" s="70"/>
      <c r="F96" s="183"/>
      <c r="G96" s="184"/>
      <c r="H96" s="185"/>
      <c r="I96" s="185"/>
      <c r="J96" s="185"/>
      <c r="K96" s="185"/>
      <c r="L96" s="185"/>
      <c r="M96" s="185"/>
      <c r="N96" s="185"/>
      <c r="O96" s="185"/>
      <c r="P96" s="185"/>
      <c r="Q96" s="185"/>
      <c r="R96" s="185"/>
      <c r="S96" s="185"/>
      <c r="T96" s="74"/>
      <c r="U96" s="75"/>
      <c r="V96" s="186"/>
      <c r="W96" s="75"/>
      <c r="X96" s="69"/>
      <c r="AL96" s="186"/>
    </row>
    <row r="97" spans="2:38" ht="12" customHeight="1">
      <c r="B97" s="76" t="str">
        <f t="shared" si="0"/>
        <v>Siaha MC</v>
      </c>
      <c r="C97" s="77">
        <v>97</v>
      </c>
      <c r="D97" s="125"/>
      <c r="E97" s="191">
        <v>1</v>
      </c>
      <c r="F97" s="203" t="s">
        <v>636</v>
      </c>
      <c r="G97" s="154" t="s">
        <v>670</v>
      </c>
      <c r="H97" s="204">
        <f t="shared" ref="H97:S97" si="6">SUM(H98:H99)/2</f>
        <v>0</v>
      </c>
      <c r="I97" s="204">
        <f t="shared" si="6"/>
        <v>0</v>
      </c>
      <c r="J97" s="204">
        <f t="shared" si="6"/>
        <v>0</v>
      </c>
      <c r="K97" s="204">
        <f t="shared" si="6"/>
        <v>0</v>
      </c>
      <c r="L97" s="204">
        <f t="shared" si="6"/>
        <v>0</v>
      </c>
      <c r="M97" s="204">
        <f t="shared" si="6"/>
        <v>0</v>
      </c>
      <c r="N97" s="204">
        <f t="shared" si="6"/>
        <v>0</v>
      </c>
      <c r="O97" s="204">
        <f t="shared" si="6"/>
        <v>0</v>
      </c>
      <c r="P97" s="204">
        <f t="shared" si="6"/>
        <v>0</v>
      </c>
      <c r="Q97" s="204">
        <f t="shared" si="6"/>
        <v>0</v>
      </c>
      <c r="R97" s="204">
        <f t="shared" si="6"/>
        <v>0</v>
      </c>
      <c r="S97" s="204">
        <f t="shared" si="6"/>
        <v>0</v>
      </c>
      <c r="T97" s="205">
        <f t="shared" ref="T97:T107" si="7">SUM(H97:S97)</f>
        <v>0</v>
      </c>
      <c r="U97" s="164">
        <f>37*T48/100</f>
        <v>0</v>
      </c>
      <c r="V97" s="159">
        <f t="shared" ref="V97:V107" si="8">IF(U97=0,0,T97/U97)</f>
        <v>0</v>
      </c>
      <c r="W97" s="160">
        <v>10</v>
      </c>
      <c r="X97" s="165"/>
      <c r="AL97" s="198"/>
    </row>
    <row r="98" spans="2:38" ht="12" customHeight="1">
      <c r="B98" s="76" t="str">
        <f t="shared" si="0"/>
        <v>Siaha MC</v>
      </c>
      <c r="C98" s="77">
        <v>98</v>
      </c>
      <c r="D98" s="125"/>
      <c r="E98" s="191"/>
      <c r="F98" s="195" t="s">
        <v>98</v>
      </c>
      <c r="G98" s="154" t="s">
        <v>670</v>
      </c>
      <c r="H98" s="155"/>
      <c r="I98" s="155"/>
      <c r="J98" s="155"/>
      <c r="K98" s="156"/>
      <c r="L98" s="156"/>
      <c r="M98" s="156"/>
      <c r="N98" s="156"/>
      <c r="O98" s="156"/>
      <c r="P98" s="156"/>
      <c r="Q98" s="156"/>
      <c r="R98" s="156"/>
      <c r="S98" s="156"/>
      <c r="T98" s="205">
        <f t="shared" si="7"/>
        <v>0</v>
      </c>
      <c r="U98" s="164">
        <f>37*T48/100</f>
        <v>0</v>
      </c>
      <c r="V98" s="159">
        <f t="shared" si="8"/>
        <v>0</v>
      </c>
      <c r="W98" s="164"/>
      <c r="X98" s="165"/>
      <c r="AL98" s="198"/>
    </row>
    <row r="99" spans="2:38" ht="12" customHeight="1">
      <c r="B99" s="76" t="str">
        <f t="shared" si="0"/>
        <v>Siaha MC</v>
      </c>
      <c r="C99" s="77">
        <v>99</v>
      </c>
      <c r="D99" s="125"/>
      <c r="E99" s="191"/>
      <c r="F99" s="195" t="s">
        <v>99</v>
      </c>
      <c r="G99" s="154" t="s">
        <v>670</v>
      </c>
      <c r="H99" s="155"/>
      <c r="I99" s="155"/>
      <c r="J99" s="155"/>
      <c r="K99" s="156"/>
      <c r="L99" s="156"/>
      <c r="M99" s="156"/>
      <c r="N99" s="156"/>
      <c r="O99" s="156"/>
      <c r="P99" s="156"/>
      <c r="Q99" s="156"/>
      <c r="R99" s="156"/>
      <c r="S99" s="156"/>
      <c r="T99" s="205">
        <f t="shared" si="7"/>
        <v>0</v>
      </c>
      <c r="U99" s="164">
        <f>37*T48/100</f>
        <v>0</v>
      </c>
      <c r="V99" s="159">
        <f t="shared" si="8"/>
        <v>0</v>
      </c>
      <c r="W99" s="164"/>
      <c r="X99" s="165"/>
      <c r="AL99" s="198"/>
    </row>
    <row r="100" spans="2:38" ht="12" customHeight="1">
      <c r="B100" s="76" t="str">
        <f t="shared" si="0"/>
        <v>Siaha MC</v>
      </c>
      <c r="C100" s="77">
        <v>100</v>
      </c>
      <c r="D100" s="125"/>
      <c r="E100" s="191">
        <v>2</v>
      </c>
      <c r="F100" s="203" t="s">
        <v>635</v>
      </c>
      <c r="G100" s="154" t="s">
        <v>670</v>
      </c>
      <c r="H100" s="204">
        <f t="shared" ref="H100:S100" si="9">SUM(H101:H103)/3</f>
        <v>0</v>
      </c>
      <c r="I100" s="204">
        <f t="shared" si="9"/>
        <v>0</v>
      </c>
      <c r="J100" s="204">
        <f t="shared" si="9"/>
        <v>0</v>
      </c>
      <c r="K100" s="204">
        <f t="shared" si="9"/>
        <v>0</v>
      </c>
      <c r="L100" s="204">
        <f t="shared" si="9"/>
        <v>0</v>
      </c>
      <c r="M100" s="204">
        <f t="shared" si="9"/>
        <v>0</v>
      </c>
      <c r="N100" s="204">
        <f t="shared" si="9"/>
        <v>0</v>
      </c>
      <c r="O100" s="204">
        <f t="shared" si="9"/>
        <v>0</v>
      </c>
      <c r="P100" s="204">
        <f t="shared" si="9"/>
        <v>0</v>
      </c>
      <c r="Q100" s="204">
        <f t="shared" si="9"/>
        <v>0</v>
      </c>
      <c r="R100" s="204">
        <f t="shared" si="9"/>
        <v>0</v>
      </c>
      <c r="S100" s="204">
        <f t="shared" si="9"/>
        <v>0</v>
      </c>
      <c r="T100" s="205">
        <f t="shared" si="7"/>
        <v>0</v>
      </c>
      <c r="U100" s="164">
        <f>37*T48/100</f>
        <v>0</v>
      </c>
      <c r="V100" s="159">
        <f t="shared" si="8"/>
        <v>0</v>
      </c>
      <c r="W100" s="160">
        <v>10</v>
      </c>
      <c r="X100" s="165"/>
      <c r="AL100" s="198"/>
    </row>
    <row r="101" spans="2:38" ht="12" customHeight="1">
      <c r="B101" s="76" t="str">
        <f t="shared" si="0"/>
        <v>Siaha MC</v>
      </c>
      <c r="C101" s="77">
        <v>101</v>
      </c>
      <c r="D101" s="125"/>
      <c r="E101" s="191"/>
      <c r="F101" s="195" t="s">
        <v>100</v>
      </c>
      <c r="G101" s="154" t="s">
        <v>670</v>
      </c>
      <c r="H101" s="155"/>
      <c r="I101" s="155"/>
      <c r="J101" s="155"/>
      <c r="K101" s="156"/>
      <c r="L101" s="156"/>
      <c r="M101" s="156"/>
      <c r="N101" s="156"/>
      <c r="O101" s="156"/>
      <c r="P101" s="156"/>
      <c r="Q101" s="156"/>
      <c r="R101" s="156"/>
      <c r="S101" s="156"/>
      <c r="T101" s="205">
        <f t="shared" si="7"/>
        <v>0</v>
      </c>
      <c r="U101" s="164">
        <f>49*U97/100</f>
        <v>0</v>
      </c>
      <c r="V101" s="159">
        <f t="shared" si="8"/>
        <v>0</v>
      </c>
      <c r="W101" s="164"/>
      <c r="X101" s="165"/>
      <c r="AL101" s="198"/>
    </row>
    <row r="102" spans="2:38" ht="12" customHeight="1">
      <c r="B102" s="76" t="str">
        <f t="shared" si="0"/>
        <v>Siaha MC</v>
      </c>
      <c r="C102" s="77">
        <v>102</v>
      </c>
      <c r="D102" s="125"/>
      <c r="E102" s="191"/>
      <c r="F102" s="195" t="s">
        <v>101</v>
      </c>
      <c r="G102" s="154" t="s">
        <v>670</v>
      </c>
      <c r="H102" s="155"/>
      <c r="I102" s="155"/>
      <c r="J102" s="155"/>
      <c r="K102" s="156"/>
      <c r="L102" s="156"/>
      <c r="M102" s="156"/>
      <c r="N102" s="156"/>
      <c r="O102" s="156"/>
      <c r="P102" s="156"/>
      <c r="Q102" s="156"/>
      <c r="R102" s="156"/>
      <c r="S102" s="156"/>
      <c r="T102" s="205">
        <f t="shared" si="7"/>
        <v>0</v>
      </c>
      <c r="U102" s="164">
        <f>U101</f>
        <v>0</v>
      </c>
      <c r="V102" s="159">
        <f t="shared" si="8"/>
        <v>0</v>
      </c>
      <c r="W102" s="164"/>
      <c r="X102" s="165"/>
      <c r="AL102" s="198"/>
    </row>
    <row r="103" spans="2:38" ht="12" customHeight="1">
      <c r="B103" s="76" t="str">
        <f t="shared" si="0"/>
        <v>Siaha MC</v>
      </c>
      <c r="C103" s="77">
        <v>103</v>
      </c>
      <c r="D103" s="125"/>
      <c r="E103" s="191"/>
      <c r="F103" s="195" t="s">
        <v>579</v>
      </c>
      <c r="G103" s="154" t="s">
        <v>670</v>
      </c>
      <c r="H103" s="155"/>
      <c r="I103" s="155"/>
      <c r="J103" s="155"/>
      <c r="K103" s="156"/>
      <c r="L103" s="156"/>
      <c r="M103" s="156"/>
      <c r="N103" s="156"/>
      <c r="O103" s="156"/>
      <c r="P103" s="156"/>
      <c r="Q103" s="156"/>
      <c r="R103" s="156"/>
      <c r="S103" s="156"/>
      <c r="T103" s="205">
        <f t="shared" si="7"/>
        <v>0</v>
      </c>
      <c r="U103" s="164">
        <f>U97</f>
        <v>0</v>
      </c>
      <c r="V103" s="159">
        <f t="shared" si="8"/>
        <v>0</v>
      </c>
      <c r="W103" s="164"/>
      <c r="X103" s="165"/>
      <c r="AL103" s="198"/>
    </row>
    <row r="104" spans="2:38" ht="12" customHeight="1">
      <c r="B104" s="76" t="str">
        <f t="shared" ref="B104:B167" si="10">B103</f>
        <v>Siaha MC</v>
      </c>
      <c r="C104" s="77">
        <v>104</v>
      </c>
      <c r="D104" s="125"/>
      <c r="E104" s="191">
        <v>3</v>
      </c>
      <c r="F104" s="195" t="s">
        <v>102</v>
      </c>
      <c r="G104" s="154" t="s">
        <v>670</v>
      </c>
      <c r="H104" s="174">
        <f t="shared" ref="H104:S104" si="11">SUM(H105:H107)</f>
        <v>0</v>
      </c>
      <c r="I104" s="174">
        <f t="shared" si="11"/>
        <v>0</v>
      </c>
      <c r="J104" s="174">
        <f t="shared" si="11"/>
        <v>0</v>
      </c>
      <c r="K104" s="174">
        <f t="shared" si="11"/>
        <v>0</v>
      </c>
      <c r="L104" s="174">
        <f t="shared" si="11"/>
        <v>0</v>
      </c>
      <c r="M104" s="174">
        <f t="shared" si="11"/>
        <v>0</v>
      </c>
      <c r="N104" s="174">
        <f t="shared" si="11"/>
        <v>0</v>
      </c>
      <c r="O104" s="174">
        <f t="shared" si="11"/>
        <v>0</v>
      </c>
      <c r="P104" s="174">
        <f t="shared" si="11"/>
        <v>0</v>
      </c>
      <c r="Q104" s="174">
        <f t="shared" si="11"/>
        <v>0</v>
      </c>
      <c r="R104" s="174">
        <f t="shared" si="11"/>
        <v>0</v>
      </c>
      <c r="S104" s="174">
        <f t="shared" si="11"/>
        <v>0</v>
      </c>
      <c r="T104" s="205">
        <f t="shared" si="7"/>
        <v>0</v>
      </c>
      <c r="U104" s="164">
        <f>T97</f>
        <v>0</v>
      </c>
      <c r="V104" s="159">
        <f t="shared" si="8"/>
        <v>0</v>
      </c>
      <c r="W104" s="206"/>
      <c r="X104" s="200" t="s">
        <v>795</v>
      </c>
      <c r="AL104" s="201"/>
    </row>
    <row r="105" spans="2:38" ht="12" customHeight="1">
      <c r="B105" s="76" t="str">
        <f t="shared" si="10"/>
        <v>Siaha MC</v>
      </c>
      <c r="C105" s="77">
        <v>105</v>
      </c>
      <c r="D105" s="125"/>
      <c r="E105" s="191"/>
      <c r="F105" s="195" t="s">
        <v>103</v>
      </c>
      <c r="G105" s="154" t="s">
        <v>670</v>
      </c>
      <c r="H105" s="155"/>
      <c r="I105" s="155"/>
      <c r="J105" s="155"/>
      <c r="K105" s="156"/>
      <c r="L105" s="156"/>
      <c r="M105" s="156"/>
      <c r="N105" s="156"/>
      <c r="O105" s="156"/>
      <c r="P105" s="156"/>
      <c r="Q105" s="156"/>
      <c r="R105" s="156"/>
      <c r="S105" s="156"/>
      <c r="T105" s="205">
        <f t="shared" si="7"/>
        <v>0</v>
      </c>
      <c r="U105" s="164">
        <f t="shared" ref="U105:U107" si="12">T98</f>
        <v>0</v>
      </c>
      <c r="V105" s="159">
        <f t="shared" si="8"/>
        <v>0</v>
      </c>
      <c r="W105" s="206"/>
      <c r="X105" s="200" t="s">
        <v>795</v>
      </c>
      <c r="AL105" s="201"/>
    </row>
    <row r="106" spans="2:38" ht="12" customHeight="1">
      <c r="B106" s="76" t="str">
        <f t="shared" si="10"/>
        <v>Siaha MC</v>
      </c>
      <c r="C106" s="77">
        <v>106</v>
      </c>
      <c r="D106" s="125"/>
      <c r="E106" s="191"/>
      <c r="F106" s="195" t="s">
        <v>104</v>
      </c>
      <c r="G106" s="154" t="s">
        <v>670</v>
      </c>
      <c r="H106" s="155"/>
      <c r="I106" s="155"/>
      <c r="J106" s="155"/>
      <c r="K106" s="156"/>
      <c r="L106" s="156"/>
      <c r="M106" s="156"/>
      <c r="N106" s="156"/>
      <c r="O106" s="156"/>
      <c r="P106" s="156"/>
      <c r="Q106" s="156"/>
      <c r="R106" s="156"/>
      <c r="S106" s="156"/>
      <c r="T106" s="205">
        <f t="shared" si="7"/>
        <v>0</v>
      </c>
      <c r="U106" s="164">
        <f t="shared" si="12"/>
        <v>0</v>
      </c>
      <c r="V106" s="159">
        <f t="shared" si="8"/>
        <v>0</v>
      </c>
      <c r="W106" s="206"/>
      <c r="X106" s="200" t="s">
        <v>795</v>
      </c>
      <c r="AL106" s="201"/>
    </row>
    <row r="107" spans="2:38" ht="12" customHeight="1">
      <c r="B107" s="76" t="str">
        <f t="shared" si="10"/>
        <v>Siaha MC</v>
      </c>
      <c r="C107" s="77">
        <v>107</v>
      </c>
      <c r="D107" s="125"/>
      <c r="E107" s="191"/>
      <c r="F107" s="195" t="s">
        <v>105</v>
      </c>
      <c r="G107" s="154" t="s">
        <v>670</v>
      </c>
      <c r="H107" s="155"/>
      <c r="I107" s="155"/>
      <c r="J107" s="155"/>
      <c r="K107" s="156"/>
      <c r="L107" s="156"/>
      <c r="M107" s="156"/>
      <c r="N107" s="156"/>
      <c r="O107" s="156"/>
      <c r="P107" s="156"/>
      <c r="Q107" s="156"/>
      <c r="R107" s="156"/>
      <c r="S107" s="156"/>
      <c r="T107" s="205">
        <f t="shared" si="7"/>
        <v>0</v>
      </c>
      <c r="U107" s="164">
        <f t="shared" si="12"/>
        <v>0</v>
      </c>
      <c r="V107" s="159">
        <f t="shared" si="8"/>
        <v>0</v>
      </c>
      <c r="W107" s="206"/>
      <c r="X107" s="200" t="s">
        <v>795</v>
      </c>
      <c r="AL107" s="201"/>
    </row>
    <row r="108" spans="2:38" ht="1.5" customHeight="1">
      <c r="B108" s="76" t="str">
        <f t="shared" si="10"/>
        <v>Siaha MC</v>
      </c>
      <c r="C108" s="77">
        <v>108</v>
      </c>
      <c r="D108" s="125"/>
      <c r="E108" s="71"/>
      <c r="F108" s="71"/>
      <c r="G108" s="72"/>
      <c r="H108" s="185"/>
      <c r="I108" s="185"/>
      <c r="J108" s="185"/>
      <c r="K108" s="185"/>
      <c r="L108" s="185"/>
      <c r="M108" s="185"/>
      <c r="N108" s="185"/>
      <c r="O108" s="185"/>
      <c r="P108" s="185"/>
      <c r="Q108" s="185"/>
      <c r="R108" s="185"/>
      <c r="S108" s="185"/>
      <c r="T108" s="74"/>
      <c r="U108" s="75"/>
      <c r="V108" s="186"/>
      <c r="W108" s="75"/>
      <c r="X108" s="69"/>
      <c r="AL108" s="186"/>
    </row>
    <row r="109" spans="2:38" ht="15" customHeight="1">
      <c r="B109" s="76" t="str">
        <f t="shared" si="10"/>
        <v>Siaha MC</v>
      </c>
      <c r="C109" s="77">
        <v>109</v>
      </c>
      <c r="D109" s="125"/>
      <c r="E109" s="127" t="s">
        <v>107</v>
      </c>
      <c r="F109" s="189"/>
      <c r="G109" s="129"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132" t="s">
        <v>49</v>
      </c>
      <c r="W109" s="131" t="s">
        <v>50</v>
      </c>
      <c r="X109" s="130" t="s">
        <v>51</v>
      </c>
      <c r="AL109" s="130" t="s">
        <v>52</v>
      </c>
    </row>
    <row r="110" spans="2:38" ht="1.5" customHeight="1">
      <c r="B110" s="76" t="str">
        <f t="shared" si="10"/>
        <v>Siaha MC</v>
      </c>
      <c r="C110" s="77">
        <v>110</v>
      </c>
      <c r="D110" s="125"/>
      <c r="E110" s="70"/>
      <c r="F110" s="183"/>
      <c r="G110" s="184"/>
      <c r="H110" s="185"/>
      <c r="I110" s="185"/>
      <c r="J110" s="185"/>
      <c r="K110" s="185"/>
      <c r="L110" s="185"/>
      <c r="M110" s="185"/>
      <c r="N110" s="185"/>
      <c r="O110" s="185"/>
      <c r="P110" s="185"/>
      <c r="Q110" s="185"/>
      <c r="R110" s="185"/>
      <c r="S110" s="185"/>
      <c r="T110" s="74"/>
      <c r="U110" s="75"/>
      <c r="V110" s="186"/>
      <c r="W110" s="75"/>
      <c r="AL110" s="69"/>
    </row>
    <row r="111" spans="2:38" ht="14.25" customHeight="1">
      <c r="B111" s="76" t="str">
        <f t="shared" si="10"/>
        <v>Siaha MC</v>
      </c>
      <c r="C111" s="77">
        <v>111</v>
      </c>
      <c r="D111" s="125"/>
      <c r="E111" s="152">
        <v>1</v>
      </c>
      <c r="F111" s="195" t="s">
        <v>108</v>
      </c>
      <c r="G111" s="173" t="s">
        <v>66</v>
      </c>
      <c r="H111" s="155"/>
      <c r="I111" s="155"/>
      <c r="J111" s="155"/>
      <c r="K111" s="156"/>
      <c r="L111" s="156"/>
      <c r="M111" s="156"/>
      <c r="N111" s="156"/>
      <c r="O111" s="156"/>
      <c r="P111" s="156"/>
      <c r="Q111" s="156"/>
      <c r="R111" s="156"/>
      <c r="S111" s="156"/>
      <c r="T111" s="157">
        <f>SUM(H111:S111)</f>
        <v>0</v>
      </c>
      <c r="U111" s="164"/>
      <c r="V111" s="198"/>
      <c r="W111" s="207"/>
      <c r="AL111" s="165"/>
    </row>
    <row r="112" spans="2:38" ht="14.25" customHeight="1">
      <c r="B112" s="76" t="str">
        <f t="shared" si="10"/>
        <v>Siaha MC</v>
      </c>
      <c r="C112" s="77">
        <v>112</v>
      </c>
      <c r="D112" s="125"/>
      <c r="E112" s="152">
        <v>2</v>
      </c>
      <c r="F112" s="195" t="s">
        <v>109</v>
      </c>
      <c r="G112" s="173" t="s">
        <v>66</v>
      </c>
      <c r="H112" s="155"/>
      <c r="I112" s="155"/>
      <c r="J112" s="155"/>
      <c r="K112" s="156"/>
      <c r="L112" s="156"/>
      <c r="M112" s="156"/>
      <c r="N112" s="156"/>
      <c r="O112" s="156"/>
      <c r="P112" s="156"/>
      <c r="Q112" s="156"/>
      <c r="R112" s="156"/>
      <c r="S112" s="156"/>
      <c r="T112" s="157">
        <f>SUM(H112:S112)</f>
        <v>0</v>
      </c>
      <c r="U112" s="164">
        <f>T111+T112</f>
        <v>0</v>
      </c>
      <c r="V112" s="198"/>
      <c r="W112" s="207"/>
      <c r="AL112" s="198" t="s">
        <v>110</v>
      </c>
    </row>
    <row r="113" spans="2:38" ht="14.25" customHeight="1">
      <c r="B113" s="76" t="str">
        <f t="shared" si="10"/>
        <v>Siaha MC</v>
      </c>
      <c r="C113" s="77">
        <v>113</v>
      </c>
      <c r="D113" s="125"/>
      <c r="E113" s="152">
        <v>3</v>
      </c>
      <c r="F113" s="195" t="s">
        <v>111</v>
      </c>
      <c r="G113" s="173" t="s">
        <v>66</v>
      </c>
      <c r="H113" s="155"/>
      <c r="I113" s="155"/>
      <c r="J113" s="155"/>
      <c r="K113" s="156"/>
      <c r="L113" s="156"/>
      <c r="M113" s="156"/>
      <c r="N113" s="156"/>
      <c r="O113" s="156"/>
      <c r="P113" s="156"/>
      <c r="Q113" s="156"/>
      <c r="R113" s="156"/>
      <c r="S113" s="156"/>
      <c r="T113" s="157">
        <f>SUM(H113:S113)</f>
        <v>0</v>
      </c>
      <c r="U113" s="164"/>
      <c r="V113" s="208"/>
      <c r="W113" s="207"/>
      <c r="AL113" s="165"/>
    </row>
    <row r="114" spans="2:38" ht="14.25" customHeight="1">
      <c r="B114" s="76" t="str">
        <f t="shared" si="10"/>
        <v>Siaha MC</v>
      </c>
      <c r="C114" s="77">
        <v>114</v>
      </c>
      <c r="D114" s="125"/>
      <c r="E114" s="191">
        <v>4</v>
      </c>
      <c r="F114" s="195" t="s">
        <v>112</v>
      </c>
      <c r="G114" s="173" t="s">
        <v>66</v>
      </c>
      <c r="H114" s="155"/>
      <c r="I114" s="155"/>
      <c r="J114" s="155"/>
      <c r="K114" s="156"/>
      <c r="L114" s="156"/>
      <c r="M114" s="156"/>
      <c r="N114" s="156"/>
      <c r="O114" s="156"/>
      <c r="P114" s="156"/>
      <c r="Q114" s="156"/>
      <c r="R114" s="156"/>
      <c r="S114" s="156"/>
      <c r="T114" s="209">
        <f>SUM(H114:S114)</f>
        <v>0</v>
      </c>
      <c r="U114" s="164"/>
      <c r="V114" s="210"/>
      <c r="W114" s="207"/>
      <c r="AL114" s="198" t="s">
        <v>113</v>
      </c>
    </row>
    <row r="115" spans="2:38" ht="14.25" customHeight="1">
      <c r="B115" s="76" t="str">
        <f t="shared" si="10"/>
        <v>Siaha MC</v>
      </c>
      <c r="C115" s="77">
        <v>115</v>
      </c>
      <c r="D115" s="125"/>
      <c r="E115" s="191">
        <v>5</v>
      </c>
      <c r="F115" s="195" t="s">
        <v>114</v>
      </c>
      <c r="G115" s="173" t="s">
        <v>66</v>
      </c>
      <c r="H115" s="155"/>
      <c r="I115" s="155"/>
      <c r="J115" s="155"/>
      <c r="K115" s="156"/>
      <c r="L115" s="156"/>
      <c r="M115" s="156"/>
      <c r="N115" s="156"/>
      <c r="O115" s="156"/>
      <c r="P115" s="156"/>
      <c r="Q115" s="156"/>
      <c r="R115" s="156"/>
      <c r="S115" s="211"/>
      <c r="T115" s="212">
        <f>SUM(H115:S115)</f>
        <v>0</v>
      </c>
      <c r="U115" s="213"/>
      <c r="V115" s="198"/>
      <c r="W115" s="207"/>
      <c r="AL115" s="165"/>
    </row>
    <row r="116" spans="2:38" ht="1.5" customHeight="1">
      <c r="B116" s="76" t="str">
        <f t="shared" si="10"/>
        <v>Siaha MC</v>
      </c>
      <c r="C116" s="77">
        <v>116</v>
      </c>
      <c r="D116" s="125"/>
      <c r="E116" s="70"/>
      <c r="F116" s="183"/>
      <c r="G116" s="181"/>
      <c r="H116" s="185"/>
      <c r="I116" s="185"/>
      <c r="J116" s="185"/>
      <c r="K116" s="185"/>
      <c r="L116" s="185"/>
      <c r="M116" s="185"/>
      <c r="N116" s="185"/>
      <c r="O116" s="185"/>
      <c r="P116" s="185"/>
      <c r="Q116" s="185"/>
      <c r="R116" s="185"/>
      <c r="S116" s="185"/>
      <c r="T116" s="214"/>
      <c r="U116" s="75"/>
      <c r="V116" s="186"/>
      <c r="W116" s="75"/>
      <c r="X116" s="69"/>
      <c r="AL116" s="186"/>
    </row>
    <row r="117" spans="2:38" ht="14.25" customHeight="1">
      <c r="B117" s="76" t="str">
        <f t="shared" si="10"/>
        <v>Siaha MC</v>
      </c>
      <c r="C117" s="77">
        <v>117</v>
      </c>
      <c r="D117" s="125"/>
      <c r="E117" s="215" t="s">
        <v>115</v>
      </c>
      <c r="F117" s="216"/>
      <c r="G117" s="217" t="s">
        <v>59</v>
      </c>
      <c r="H117" s="218" t="s">
        <v>35</v>
      </c>
      <c r="I117" s="218" t="s">
        <v>36</v>
      </c>
      <c r="J117" s="218" t="s">
        <v>37</v>
      </c>
      <c r="K117" s="218" t="s">
        <v>38</v>
      </c>
      <c r="L117" s="218" t="s">
        <v>39</v>
      </c>
      <c r="M117" s="218" t="s">
        <v>40</v>
      </c>
      <c r="N117" s="218" t="s">
        <v>41</v>
      </c>
      <c r="O117" s="218" t="s">
        <v>42</v>
      </c>
      <c r="P117" s="218" t="s">
        <v>43</v>
      </c>
      <c r="Q117" s="218" t="s">
        <v>44</v>
      </c>
      <c r="R117" s="218" t="s">
        <v>45</v>
      </c>
      <c r="S117" s="218" t="s">
        <v>46</v>
      </c>
      <c r="T117" s="219" t="s">
        <v>47</v>
      </c>
      <c r="U117" s="220" t="s">
        <v>48</v>
      </c>
      <c r="V117" s="221" t="s">
        <v>49</v>
      </c>
      <c r="W117" s="222" t="s">
        <v>116</v>
      </c>
      <c r="X117" s="219" t="s">
        <v>51</v>
      </c>
      <c r="AL117" s="219" t="s">
        <v>117</v>
      </c>
    </row>
    <row r="118" spans="2:38" ht="1.5" customHeight="1">
      <c r="B118" s="76" t="str">
        <f t="shared" si="10"/>
        <v>Siaha MC</v>
      </c>
      <c r="C118" s="77">
        <v>118</v>
      </c>
      <c r="D118" s="125"/>
      <c r="E118" s="70"/>
      <c r="F118" s="183"/>
      <c r="G118" s="181"/>
      <c r="H118" s="185"/>
      <c r="I118" s="185"/>
      <c r="J118" s="185"/>
      <c r="K118" s="185"/>
      <c r="L118" s="185"/>
      <c r="M118" s="185"/>
      <c r="N118" s="185"/>
      <c r="O118" s="185"/>
      <c r="P118" s="185"/>
      <c r="Q118" s="185"/>
      <c r="R118" s="185"/>
      <c r="S118" s="185"/>
      <c r="T118" s="74"/>
      <c r="U118" s="75"/>
      <c r="V118" s="186"/>
      <c r="W118" s="75"/>
      <c r="X118" s="69"/>
      <c r="AL118" s="186"/>
    </row>
    <row r="119" spans="2:38" ht="14.1" customHeight="1">
      <c r="B119" s="76" t="str">
        <f t="shared" si="10"/>
        <v>Siaha MC</v>
      </c>
      <c r="C119" s="77">
        <v>119</v>
      </c>
      <c r="D119" s="125"/>
      <c r="E119" s="152">
        <v>1</v>
      </c>
      <c r="F119" s="203" t="s">
        <v>637</v>
      </c>
      <c r="G119" s="223" t="s">
        <v>671</v>
      </c>
      <c r="H119" s="155"/>
      <c r="I119" s="155"/>
      <c r="J119" s="155"/>
      <c r="K119" s="156"/>
      <c r="L119" s="156"/>
      <c r="M119" s="156"/>
      <c r="N119" s="156"/>
      <c r="O119" s="156"/>
      <c r="P119" s="156"/>
      <c r="Q119" s="156"/>
      <c r="R119" s="156"/>
      <c r="S119" s="156"/>
      <c r="T119" s="157">
        <f t="shared" ref="T119:T121" si="13">SUM(H119:S119)</f>
        <v>0</v>
      </c>
      <c r="U119" s="158">
        <f>COUNT(H119:S119)*20</f>
        <v>0</v>
      </c>
      <c r="V119" s="171">
        <f>IF(U119=0,0,T119/U119)</f>
        <v>0</v>
      </c>
      <c r="W119" s="164"/>
      <c r="X119" s="161"/>
      <c r="AK119" s="180"/>
      <c r="AL119" s="224" t="s">
        <v>118</v>
      </c>
    </row>
    <row r="120" spans="2:38" ht="20.100000000000001" customHeight="1">
      <c r="B120" s="76" t="str">
        <f t="shared" si="10"/>
        <v>Siaha MC</v>
      </c>
      <c r="C120" s="77">
        <v>120</v>
      </c>
      <c r="D120" s="125"/>
      <c r="E120" s="152">
        <v>2</v>
      </c>
      <c r="F120" s="225" t="s">
        <v>812</v>
      </c>
      <c r="G120" s="223" t="s">
        <v>671</v>
      </c>
      <c r="H120" s="155"/>
      <c r="I120" s="155"/>
      <c r="J120" s="155"/>
      <c r="K120" s="156"/>
      <c r="L120" s="156"/>
      <c r="M120" s="156"/>
      <c r="N120" s="156"/>
      <c r="O120" s="156"/>
      <c r="P120" s="156"/>
      <c r="Q120" s="156"/>
      <c r="R120" s="156"/>
      <c r="S120" s="156"/>
      <c r="T120" s="157">
        <f>COUNTIF(H120:S120,1)</f>
        <v>0</v>
      </c>
      <c r="U120" s="158">
        <f>COUNT(H120:S120)</f>
        <v>0</v>
      </c>
      <c r="V120" s="171">
        <f>IF(U120=0,0,T120/U120)</f>
        <v>0</v>
      </c>
      <c r="W120" s="164"/>
      <c r="X120" s="161"/>
      <c r="AK120" s="180"/>
      <c r="AL120" s="224" t="s">
        <v>120</v>
      </c>
    </row>
    <row r="121" spans="2:38" ht="14.25" customHeight="1">
      <c r="B121" s="76" t="str">
        <f t="shared" si="10"/>
        <v>Siaha MC</v>
      </c>
      <c r="C121" s="77">
        <v>121</v>
      </c>
      <c r="D121" s="125"/>
      <c r="E121" s="152">
        <v>3</v>
      </c>
      <c r="F121" s="203" t="s">
        <v>580</v>
      </c>
      <c r="G121" s="223" t="s">
        <v>671</v>
      </c>
      <c r="H121" s="155"/>
      <c r="I121" s="155"/>
      <c r="J121" s="155"/>
      <c r="K121" s="156"/>
      <c r="L121" s="156"/>
      <c r="M121" s="156"/>
      <c r="N121" s="156"/>
      <c r="O121" s="156"/>
      <c r="P121" s="156"/>
      <c r="Q121" s="156"/>
      <c r="R121" s="156"/>
      <c r="S121" s="156"/>
      <c r="T121" s="157">
        <f t="shared" si="13"/>
        <v>0</v>
      </c>
      <c r="U121" s="164">
        <f>5*T48/100</f>
        <v>0</v>
      </c>
      <c r="V121" s="171">
        <f>IF(U121=0,0,T121/U121)</f>
        <v>0</v>
      </c>
      <c r="W121" s="164"/>
      <c r="X121" s="165"/>
      <c r="AK121" s="180"/>
      <c r="AL121" s="226" t="s">
        <v>122</v>
      </c>
    </row>
    <row r="122" spans="2:38" ht="14.25" customHeight="1">
      <c r="B122" s="76" t="str">
        <f t="shared" si="10"/>
        <v>Siaha MC</v>
      </c>
      <c r="C122" s="77">
        <v>122</v>
      </c>
      <c r="D122" s="125"/>
      <c r="E122" s="152">
        <v>4</v>
      </c>
      <c r="F122" s="195" t="s">
        <v>123</v>
      </c>
      <c r="G122" s="223" t="s">
        <v>671</v>
      </c>
      <c r="H122" s="155"/>
      <c r="I122" s="155"/>
      <c r="J122" s="155"/>
      <c r="K122" s="156"/>
      <c r="L122" s="156"/>
      <c r="M122" s="156"/>
      <c r="N122" s="156"/>
      <c r="O122" s="156"/>
      <c r="P122" s="156"/>
      <c r="Q122" s="156"/>
      <c r="R122" s="156"/>
      <c r="S122" s="156"/>
      <c r="T122" s="157">
        <f>COUNTIF(H122:S122,1)</f>
        <v>0</v>
      </c>
      <c r="U122" s="158">
        <f>COUNT(H122:S122)</f>
        <v>0</v>
      </c>
      <c r="V122" s="171">
        <f>IF(U122=0,0,T122/U122)</f>
        <v>0</v>
      </c>
      <c r="W122" s="164"/>
      <c r="X122" s="161"/>
      <c r="AK122" s="180"/>
      <c r="AL122" s="224" t="s">
        <v>120</v>
      </c>
    </row>
    <row r="123" spans="2:38" ht="19.5" customHeight="1">
      <c r="B123" s="76" t="str">
        <f t="shared" si="10"/>
        <v>Siaha MC</v>
      </c>
      <c r="C123" s="77">
        <v>123</v>
      </c>
      <c r="D123" s="125"/>
      <c r="E123" s="152">
        <v>5</v>
      </c>
      <c r="F123" s="225" t="s">
        <v>831</v>
      </c>
      <c r="G123" s="223" t="s">
        <v>671</v>
      </c>
      <c r="H123" s="155"/>
      <c r="I123" s="155"/>
      <c r="J123" s="155"/>
      <c r="K123" s="156"/>
      <c r="L123" s="156"/>
      <c r="M123" s="156"/>
      <c r="N123" s="156"/>
      <c r="O123" s="156"/>
      <c r="P123" s="156"/>
      <c r="Q123" s="156"/>
      <c r="R123" s="156"/>
      <c r="S123" s="156"/>
      <c r="T123" s="157">
        <f>SUM(H123:S123)</f>
        <v>0</v>
      </c>
      <c r="U123" s="158">
        <f>COUNT(H123:S123)*10</f>
        <v>0</v>
      </c>
      <c r="V123" s="171">
        <f>IF(U123=0,0,T123/U123)</f>
        <v>0</v>
      </c>
      <c r="W123" s="164"/>
      <c r="X123" s="161"/>
      <c r="AK123" s="180"/>
      <c r="AL123" s="226" t="s">
        <v>125</v>
      </c>
    </row>
    <row r="124" spans="2:38" ht="17.100000000000001" customHeight="1">
      <c r="B124" s="76" t="str">
        <f t="shared" si="10"/>
        <v>Siaha MC</v>
      </c>
      <c r="C124" s="77">
        <v>124</v>
      </c>
      <c r="D124" s="125"/>
      <c r="E124" s="152">
        <v>6</v>
      </c>
      <c r="F124" s="225" t="s">
        <v>820</v>
      </c>
      <c r="G124" s="223" t="s">
        <v>671</v>
      </c>
      <c r="H124" s="155"/>
      <c r="I124" s="155"/>
      <c r="J124" s="155"/>
      <c r="K124" s="156"/>
      <c r="L124" s="156"/>
      <c r="M124" s="156"/>
      <c r="N124" s="156"/>
      <c r="O124" s="156"/>
      <c r="P124" s="156"/>
      <c r="Q124" s="156"/>
      <c r="R124" s="156"/>
      <c r="S124" s="156"/>
      <c r="T124" s="157">
        <f>COUNTIF(H124:S124,1)</f>
        <v>0</v>
      </c>
      <c r="U124" s="158">
        <v>27</v>
      </c>
      <c r="V124" s="171">
        <f t="shared" ref="V124" si="14">T124/U124</f>
        <v>0</v>
      </c>
      <c r="W124" s="164"/>
      <c r="X124" s="161" t="s">
        <v>796</v>
      </c>
      <c r="AK124" s="180"/>
      <c r="AL124" s="226" t="s">
        <v>127</v>
      </c>
    </row>
    <row r="125" spans="2:38" ht="1.5" customHeight="1">
      <c r="B125" s="76" t="str">
        <f t="shared" si="10"/>
        <v>Siaha MC</v>
      </c>
      <c r="C125" s="77">
        <v>125</v>
      </c>
      <c r="E125" s="71"/>
      <c r="F125" s="71"/>
      <c r="G125" s="227"/>
      <c r="H125" s="185"/>
      <c r="I125" s="185"/>
      <c r="J125" s="185"/>
      <c r="K125" s="185"/>
      <c r="L125" s="185"/>
      <c r="M125" s="185"/>
      <c r="N125" s="185"/>
      <c r="O125" s="185"/>
      <c r="P125" s="185"/>
      <c r="Q125" s="185"/>
      <c r="R125" s="185"/>
      <c r="S125" s="185"/>
      <c r="T125" s="74"/>
      <c r="U125" s="75"/>
      <c r="V125" s="74"/>
      <c r="W125" s="75"/>
      <c r="AL125" s="74"/>
    </row>
    <row r="126" spans="2:38" ht="1.5" customHeight="1">
      <c r="B126" s="76" t="str">
        <f t="shared" si="10"/>
        <v>Siaha MC</v>
      </c>
      <c r="C126" s="77">
        <v>126</v>
      </c>
      <c r="E126" s="70"/>
      <c r="F126" s="228"/>
      <c r="G126" s="229"/>
      <c r="H126" s="230"/>
      <c r="I126" s="230"/>
      <c r="J126" s="230"/>
      <c r="K126" s="230"/>
      <c r="L126" s="230"/>
      <c r="M126" s="230"/>
      <c r="N126" s="230"/>
      <c r="O126" s="230"/>
      <c r="P126" s="230"/>
      <c r="Q126" s="230"/>
      <c r="R126" s="230"/>
      <c r="S126" s="230"/>
      <c r="T126" s="228"/>
      <c r="U126" s="228"/>
      <c r="V126" s="228"/>
      <c r="W126" s="231"/>
      <c r="AL126" s="228"/>
    </row>
    <row r="127" spans="2:38" ht="15" customHeight="1">
      <c r="B127" s="76" t="str">
        <f t="shared" si="10"/>
        <v>Siaha MC</v>
      </c>
      <c r="C127" s="77">
        <v>127</v>
      </c>
      <c r="D127" s="126" t="s">
        <v>146</v>
      </c>
      <c r="E127" s="232" t="s">
        <v>128</v>
      </c>
      <c r="F127" s="189"/>
      <c r="G127" s="129" t="s">
        <v>59</v>
      </c>
      <c r="H127" s="190" t="s">
        <v>35</v>
      </c>
      <c r="I127" s="190" t="s">
        <v>36</v>
      </c>
      <c r="J127" s="190" t="s">
        <v>37</v>
      </c>
      <c r="K127" s="190" t="s">
        <v>38</v>
      </c>
      <c r="L127" s="190" t="s">
        <v>39</v>
      </c>
      <c r="M127" s="190" t="s">
        <v>40</v>
      </c>
      <c r="N127" s="190" t="s">
        <v>41</v>
      </c>
      <c r="O127" s="190" t="s">
        <v>42</v>
      </c>
      <c r="P127" s="190" t="s">
        <v>43</v>
      </c>
      <c r="Q127" s="190" t="s">
        <v>44</v>
      </c>
      <c r="R127" s="190" t="s">
        <v>45</v>
      </c>
      <c r="S127" s="190" t="s">
        <v>46</v>
      </c>
      <c r="T127" s="130" t="s">
        <v>47</v>
      </c>
      <c r="U127" s="131" t="s">
        <v>129</v>
      </c>
      <c r="V127" s="132" t="s">
        <v>49</v>
      </c>
      <c r="W127" s="131" t="s">
        <v>50</v>
      </c>
      <c r="X127" s="130" t="s">
        <v>51</v>
      </c>
      <c r="AL127" s="130" t="s">
        <v>117</v>
      </c>
    </row>
    <row r="128" spans="2:38" ht="1.5" customHeight="1">
      <c r="B128" s="76" t="str">
        <f t="shared" si="10"/>
        <v>Siaha MC</v>
      </c>
      <c r="C128" s="77">
        <v>128</v>
      </c>
      <c r="D128" s="125"/>
      <c r="E128" s="70"/>
      <c r="F128" s="183"/>
      <c r="G128" s="184"/>
      <c r="H128" s="185"/>
      <c r="I128" s="185"/>
      <c r="J128" s="185"/>
      <c r="K128" s="185"/>
      <c r="L128" s="185"/>
      <c r="M128" s="185"/>
      <c r="N128" s="185"/>
      <c r="O128" s="185"/>
      <c r="P128" s="185"/>
      <c r="Q128" s="185"/>
      <c r="R128" s="185"/>
      <c r="S128" s="185"/>
      <c r="T128" s="74"/>
      <c r="U128" s="75"/>
      <c r="V128" s="186"/>
      <c r="W128" s="75"/>
      <c r="X128" s="69"/>
      <c r="AL128" s="186"/>
    </row>
    <row r="129" spans="2:38" ht="14.25" customHeight="1">
      <c r="B129" s="76" t="str">
        <f t="shared" si="10"/>
        <v>Siaha MC</v>
      </c>
      <c r="C129" s="77">
        <v>129</v>
      </c>
      <c r="D129" s="125"/>
      <c r="E129" s="152">
        <v>1</v>
      </c>
      <c r="F129" s="195" t="s">
        <v>130</v>
      </c>
      <c r="G129" s="173" t="s">
        <v>66</v>
      </c>
      <c r="H129" s="155"/>
      <c r="I129" s="155"/>
      <c r="J129" s="155"/>
      <c r="K129" s="156"/>
      <c r="L129" s="156"/>
      <c r="M129" s="156"/>
      <c r="N129" s="156"/>
      <c r="O129" s="156"/>
      <c r="P129" s="156"/>
      <c r="Q129" s="156"/>
      <c r="R129" s="156"/>
      <c r="S129" s="156"/>
      <c r="T129" s="157">
        <f>SUM(H129:S129)</f>
        <v>0</v>
      </c>
      <c r="U129" s="158">
        <v>5</v>
      </c>
      <c r="V129" s="164">
        <f>T129</f>
        <v>0</v>
      </c>
      <c r="W129" s="160">
        <v>5</v>
      </c>
      <c r="X129" s="161" t="s">
        <v>796</v>
      </c>
      <c r="AL129" s="233"/>
    </row>
    <row r="130" spans="2:38" ht="14.25" customHeight="1">
      <c r="B130" s="76" t="str">
        <f t="shared" si="10"/>
        <v>Siaha MC</v>
      </c>
      <c r="C130" s="77">
        <v>130</v>
      </c>
      <c r="D130" s="125"/>
      <c r="E130" s="152">
        <v>2</v>
      </c>
      <c r="F130" s="195" t="s">
        <v>131</v>
      </c>
      <c r="G130" s="173" t="s">
        <v>66</v>
      </c>
      <c r="H130" s="155"/>
      <c r="I130" s="155"/>
      <c r="J130" s="155"/>
      <c r="K130" s="156"/>
      <c r="L130" s="156"/>
      <c r="M130" s="156"/>
      <c r="N130" s="156"/>
      <c r="O130" s="156"/>
      <c r="P130" s="156"/>
      <c r="Q130" s="156"/>
      <c r="R130" s="156"/>
      <c r="S130" s="156"/>
      <c r="T130" s="157">
        <f>SUM(H130:S130)</f>
        <v>0</v>
      </c>
      <c r="U130" s="158">
        <v>5</v>
      </c>
      <c r="V130" s="164">
        <f>T130</f>
        <v>0</v>
      </c>
      <c r="W130" s="164"/>
      <c r="X130" s="161" t="s">
        <v>796</v>
      </c>
      <c r="AL130" s="233"/>
    </row>
    <row r="131" spans="2:38" ht="1.5" customHeight="1">
      <c r="B131" s="76" t="str">
        <f t="shared" si="10"/>
        <v>Siaha MC</v>
      </c>
      <c r="C131" s="77">
        <v>131</v>
      </c>
      <c r="D131" s="125"/>
      <c r="E131" s="70"/>
      <c r="F131" s="183"/>
      <c r="G131" s="184"/>
      <c r="H131" s="185"/>
      <c r="I131" s="185"/>
      <c r="J131" s="185"/>
      <c r="K131" s="185"/>
      <c r="L131" s="185"/>
      <c r="M131" s="185"/>
      <c r="N131" s="185"/>
      <c r="O131" s="185"/>
      <c r="P131" s="185"/>
      <c r="Q131" s="185"/>
      <c r="R131" s="185"/>
      <c r="S131" s="185"/>
      <c r="T131" s="74"/>
      <c r="U131" s="75"/>
      <c r="V131" s="186"/>
      <c r="W131" s="75"/>
      <c r="X131" s="69"/>
      <c r="AL131" s="69"/>
    </row>
    <row r="132" spans="2:38" ht="15" customHeight="1">
      <c r="B132" s="76" t="str">
        <f t="shared" si="10"/>
        <v>Siaha MC</v>
      </c>
      <c r="C132" s="77">
        <v>132</v>
      </c>
      <c r="D132" s="125"/>
      <c r="E132" s="232" t="s">
        <v>132</v>
      </c>
      <c r="F132" s="189"/>
      <c r="G132" s="129" t="s">
        <v>59</v>
      </c>
      <c r="H132" s="190" t="s">
        <v>35</v>
      </c>
      <c r="I132" s="190" t="s">
        <v>36</v>
      </c>
      <c r="J132" s="190" t="s">
        <v>37</v>
      </c>
      <c r="K132" s="190" t="s">
        <v>38</v>
      </c>
      <c r="L132" s="190" t="s">
        <v>39</v>
      </c>
      <c r="M132" s="190" t="s">
        <v>40</v>
      </c>
      <c r="N132" s="190" t="s">
        <v>41</v>
      </c>
      <c r="O132" s="190" t="s">
        <v>42</v>
      </c>
      <c r="P132" s="190" t="s">
        <v>43</v>
      </c>
      <c r="Q132" s="190" t="s">
        <v>44</v>
      </c>
      <c r="R132" s="190" t="s">
        <v>45</v>
      </c>
      <c r="S132" s="190" t="s">
        <v>46</v>
      </c>
      <c r="T132" s="130" t="s">
        <v>47</v>
      </c>
      <c r="U132" s="131" t="s">
        <v>129</v>
      </c>
      <c r="V132" s="132" t="s">
        <v>49</v>
      </c>
      <c r="W132" s="131" t="s">
        <v>50</v>
      </c>
      <c r="X132" s="130" t="s">
        <v>51</v>
      </c>
      <c r="AL132" s="130" t="s">
        <v>117</v>
      </c>
    </row>
    <row r="133" spans="2:38" ht="1.5" customHeight="1">
      <c r="B133" s="76" t="str">
        <f t="shared" si="10"/>
        <v>Siaha MC</v>
      </c>
      <c r="C133" s="77">
        <v>133</v>
      </c>
      <c r="D133" s="125"/>
      <c r="E133" s="70"/>
      <c r="F133" s="183"/>
      <c r="G133" s="184"/>
      <c r="H133" s="185"/>
      <c r="I133" s="185"/>
      <c r="J133" s="185"/>
      <c r="K133" s="185"/>
      <c r="L133" s="185"/>
      <c r="M133" s="185"/>
      <c r="N133" s="185"/>
      <c r="O133" s="185"/>
      <c r="P133" s="185"/>
      <c r="Q133" s="185"/>
      <c r="R133" s="185"/>
      <c r="S133" s="185"/>
      <c r="T133" s="74"/>
      <c r="U133" s="75"/>
      <c r="V133" s="186"/>
      <c r="W133" s="75"/>
      <c r="X133" s="69"/>
      <c r="AL133" s="69"/>
    </row>
    <row r="134" spans="2:38" ht="15" customHeight="1">
      <c r="B134" s="76" t="str">
        <f t="shared" si="10"/>
        <v>Siaha MC</v>
      </c>
      <c r="C134" s="77">
        <v>134</v>
      </c>
      <c r="D134" s="125"/>
      <c r="E134" s="152">
        <v>1</v>
      </c>
      <c r="F134" s="168" t="s">
        <v>133</v>
      </c>
      <c r="G134" s="173" t="s">
        <v>134</v>
      </c>
      <c r="H134" s="155"/>
      <c r="I134" s="155"/>
      <c r="J134" s="155"/>
      <c r="K134" s="156"/>
      <c r="L134" s="156"/>
      <c r="M134" s="156"/>
      <c r="N134" s="156"/>
      <c r="O134" s="156"/>
      <c r="P134" s="156"/>
      <c r="Q134" s="156"/>
      <c r="R134" s="156"/>
      <c r="S134" s="156"/>
      <c r="T134" s="157">
        <f>COUNTIF(H134:S134,1)</f>
        <v>0</v>
      </c>
      <c r="U134" s="158">
        <f>COUNT(H134:S134)</f>
        <v>0</v>
      </c>
      <c r="V134" s="159">
        <f>IF(U134=0,0,T134/U134)</f>
        <v>0</v>
      </c>
      <c r="W134" s="160">
        <v>10</v>
      </c>
      <c r="X134" s="161"/>
      <c r="AL134" s="234" t="s">
        <v>120</v>
      </c>
    </row>
    <row r="135" spans="2:38" ht="15" customHeight="1">
      <c r="B135" s="76" t="str">
        <f t="shared" si="10"/>
        <v>Siaha MC</v>
      </c>
      <c r="C135" s="77">
        <v>135</v>
      </c>
      <c r="D135" s="125"/>
      <c r="E135" s="152">
        <v>2</v>
      </c>
      <c r="F135" s="168" t="s">
        <v>135</v>
      </c>
      <c r="G135" s="173" t="s">
        <v>134</v>
      </c>
      <c r="H135" s="155"/>
      <c r="I135" s="155"/>
      <c r="J135" s="155"/>
      <c r="K135" s="156"/>
      <c r="L135" s="156"/>
      <c r="M135" s="156"/>
      <c r="N135" s="156"/>
      <c r="O135" s="156"/>
      <c r="P135" s="156"/>
      <c r="Q135" s="156"/>
      <c r="R135" s="156"/>
      <c r="S135" s="156"/>
      <c r="T135" s="157">
        <f t="shared" ref="T135:T136" si="15">COUNTIF(H135:S135,1)</f>
        <v>0</v>
      </c>
      <c r="U135" s="158">
        <f t="shared" ref="U135:U136" si="16">COUNT(H135:S135)</f>
        <v>0</v>
      </c>
      <c r="V135" s="159">
        <f>IF(U135=0,0,T135/U135)</f>
        <v>0</v>
      </c>
      <c r="W135" s="164"/>
      <c r="X135" s="161"/>
      <c r="AL135" s="234" t="s">
        <v>120</v>
      </c>
    </row>
    <row r="136" spans="2:38" ht="13.5" customHeight="1">
      <c r="B136" s="76" t="str">
        <f t="shared" si="10"/>
        <v>Siaha MC</v>
      </c>
      <c r="C136" s="77">
        <v>136</v>
      </c>
      <c r="D136" s="125"/>
      <c r="E136" s="152">
        <v>3</v>
      </c>
      <c r="F136" s="168" t="s">
        <v>136</v>
      </c>
      <c r="G136" s="173" t="s">
        <v>134</v>
      </c>
      <c r="H136" s="155"/>
      <c r="I136" s="155"/>
      <c r="J136" s="155"/>
      <c r="K136" s="156"/>
      <c r="L136" s="156"/>
      <c r="M136" s="156"/>
      <c r="N136" s="156"/>
      <c r="O136" s="156"/>
      <c r="P136" s="156"/>
      <c r="Q136" s="156"/>
      <c r="R136" s="156"/>
      <c r="S136" s="156"/>
      <c r="T136" s="157">
        <f t="shared" si="15"/>
        <v>0</v>
      </c>
      <c r="U136" s="158">
        <f t="shared" si="16"/>
        <v>0</v>
      </c>
      <c r="V136" s="159">
        <f>IF(U136=0,0,T136/U136)</f>
        <v>0</v>
      </c>
      <c r="W136" s="164"/>
      <c r="X136" s="161"/>
      <c r="AL136" s="234" t="s">
        <v>120</v>
      </c>
    </row>
    <row r="137" spans="2:38" ht="1.5" customHeight="1">
      <c r="B137" s="76" t="str">
        <f t="shared" si="10"/>
        <v>Siaha MC</v>
      </c>
      <c r="C137" s="77">
        <v>137</v>
      </c>
      <c r="D137" s="125"/>
      <c r="E137" s="70"/>
      <c r="F137" s="183"/>
      <c r="G137" s="184"/>
      <c r="H137" s="185"/>
      <c r="I137" s="185"/>
      <c r="J137" s="185"/>
      <c r="K137" s="185"/>
      <c r="L137" s="185"/>
      <c r="M137" s="185"/>
      <c r="N137" s="185"/>
      <c r="O137" s="185"/>
      <c r="P137" s="185"/>
      <c r="Q137" s="185"/>
      <c r="R137" s="185"/>
      <c r="S137" s="185"/>
      <c r="T137" s="74"/>
      <c r="U137" s="75"/>
      <c r="V137" s="186"/>
      <c r="W137" s="75"/>
      <c r="X137" s="69"/>
      <c r="AL137" s="69"/>
    </row>
    <row r="138" spans="2:38" ht="15" customHeight="1">
      <c r="B138" s="76" t="str">
        <f t="shared" si="10"/>
        <v>Siaha MC</v>
      </c>
      <c r="C138" s="77">
        <v>138</v>
      </c>
      <c r="D138" s="187"/>
      <c r="E138" s="232" t="s">
        <v>137</v>
      </c>
      <c r="F138" s="189"/>
      <c r="G138" s="129" t="s">
        <v>59</v>
      </c>
      <c r="H138" s="190" t="s">
        <v>35</v>
      </c>
      <c r="I138" s="190" t="s">
        <v>36</v>
      </c>
      <c r="J138" s="190" t="s">
        <v>37</v>
      </c>
      <c r="K138" s="190" t="s">
        <v>38</v>
      </c>
      <c r="L138" s="190" t="s">
        <v>39</v>
      </c>
      <c r="M138" s="190" t="s">
        <v>40</v>
      </c>
      <c r="N138" s="190" t="s">
        <v>41</v>
      </c>
      <c r="O138" s="190" t="s">
        <v>42</v>
      </c>
      <c r="P138" s="190" t="s">
        <v>43</v>
      </c>
      <c r="Q138" s="190" t="s">
        <v>44</v>
      </c>
      <c r="R138" s="190" t="s">
        <v>45</v>
      </c>
      <c r="S138" s="190" t="s">
        <v>46</v>
      </c>
      <c r="T138" s="130" t="s">
        <v>47</v>
      </c>
      <c r="U138" s="131" t="s">
        <v>129</v>
      </c>
      <c r="V138" s="132" t="s">
        <v>49</v>
      </c>
      <c r="W138" s="131" t="s">
        <v>50</v>
      </c>
      <c r="X138" s="130" t="s">
        <v>51</v>
      </c>
      <c r="AL138" s="130" t="s">
        <v>117</v>
      </c>
    </row>
    <row r="139" spans="2:38" ht="1.5" customHeight="1">
      <c r="B139" s="76" t="str">
        <f t="shared" si="10"/>
        <v>Siaha MC</v>
      </c>
      <c r="C139" s="77">
        <v>139</v>
      </c>
      <c r="D139" s="125"/>
      <c r="E139" s="70"/>
      <c r="F139" s="183"/>
      <c r="G139" s="184"/>
      <c r="H139" s="185"/>
      <c r="I139" s="185"/>
      <c r="J139" s="185"/>
      <c r="K139" s="185"/>
      <c r="L139" s="185"/>
      <c r="M139" s="185"/>
      <c r="N139" s="185"/>
      <c r="O139" s="185"/>
      <c r="P139" s="185"/>
      <c r="Q139" s="185"/>
      <c r="R139" s="185"/>
      <c r="S139" s="185"/>
      <c r="T139" s="74"/>
      <c r="U139" s="75"/>
      <c r="V139" s="186"/>
      <c r="W139" s="75"/>
      <c r="X139" s="69"/>
      <c r="AL139" s="69"/>
    </row>
    <row r="140" spans="2:38" ht="13.5" customHeight="1">
      <c r="B140" s="76" t="str">
        <f t="shared" si="10"/>
        <v>Siaha MC</v>
      </c>
      <c r="C140" s="77">
        <v>140</v>
      </c>
      <c r="D140" s="125"/>
      <c r="E140" s="152">
        <v>1</v>
      </c>
      <c r="F140" s="195" t="s">
        <v>138</v>
      </c>
      <c r="G140" s="173" t="s">
        <v>139</v>
      </c>
      <c r="H140" s="155"/>
      <c r="I140" s="155"/>
      <c r="J140" s="155"/>
      <c r="K140" s="156"/>
      <c r="L140" s="156"/>
      <c r="M140" s="156"/>
      <c r="N140" s="156"/>
      <c r="O140" s="156"/>
      <c r="P140" s="156"/>
      <c r="Q140" s="156"/>
      <c r="R140" s="156"/>
      <c r="S140" s="156"/>
      <c r="T140" s="157">
        <f>COUNTIF(H140:S140,1)</f>
        <v>0</v>
      </c>
      <c r="U140" s="158">
        <f>COUNT(H140:S140)</f>
        <v>0</v>
      </c>
      <c r="V140" s="159">
        <f>IF(U140=0,0,T140/U140)</f>
        <v>0</v>
      </c>
      <c r="W140" s="164"/>
      <c r="X140" s="161"/>
      <c r="AL140" s="234" t="s">
        <v>120</v>
      </c>
    </row>
    <row r="141" spans="2:38" ht="13.5" customHeight="1">
      <c r="B141" s="76" t="str">
        <f t="shared" si="10"/>
        <v>Siaha MC</v>
      </c>
      <c r="C141" s="77">
        <v>141</v>
      </c>
      <c r="D141" s="125"/>
      <c r="E141" s="152">
        <v>2</v>
      </c>
      <c r="F141" s="195" t="s">
        <v>140</v>
      </c>
      <c r="G141" s="173" t="s">
        <v>139</v>
      </c>
      <c r="H141" s="155"/>
      <c r="I141" s="155"/>
      <c r="J141" s="155"/>
      <c r="K141" s="156"/>
      <c r="L141" s="156"/>
      <c r="M141" s="156"/>
      <c r="N141" s="156"/>
      <c r="O141" s="156"/>
      <c r="P141" s="156"/>
      <c r="Q141" s="156"/>
      <c r="R141" s="156"/>
      <c r="S141" s="156"/>
      <c r="T141" s="157">
        <f>COUNTIF(H141:S141,1)</f>
        <v>0</v>
      </c>
      <c r="U141" s="158">
        <f>COUNT(H141:S141)</f>
        <v>0</v>
      </c>
      <c r="V141" s="159">
        <f>IF(U141=0,0,T141/U141)</f>
        <v>0</v>
      </c>
      <c r="W141" s="164"/>
      <c r="X141" s="161"/>
      <c r="AL141" s="234" t="s">
        <v>120</v>
      </c>
    </row>
    <row r="142" spans="2:38" ht="13.5" customHeight="1">
      <c r="B142" s="76" t="str">
        <f t="shared" si="10"/>
        <v>Siaha MC</v>
      </c>
      <c r="C142" s="77">
        <v>142</v>
      </c>
      <c r="D142" s="125"/>
      <c r="E142" s="152">
        <v>3</v>
      </c>
      <c r="F142" s="203" t="s">
        <v>667</v>
      </c>
      <c r="G142" s="173" t="s">
        <v>139</v>
      </c>
      <c r="H142" s="155"/>
      <c r="I142" s="155"/>
      <c r="J142" s="155"/>
      <c r="K142" s="156"/>
      <c r="L142" s="156"/>
      <c r="M142" s="156"/>
      <c r="N142" s="156"/>
      <c r="O142" s="156"/>
      <c r="P142" s="156"/>
      <c r="Q142" s="156"/>
      <c r="R142" s="156"/>
      <c r="S142" s="156"/>
      <c r="T142" s="157">
        <f>SUM(H142:S142)</f>
        <v>0</v>
      </c>
      <c r="U142" s="158">
        <f>COUNT(H142:S142)*81</f>
        <v>0</v>
      </c>
      <c r="V142" s="159">
        <f>IF(U142=0,0,T142/U142)</f>
        <v>0</v>
      </c>
      <c r="W142" s="160">
        <v>10</v>
      </c>
      <c r="X142" s="161"/>
      <c r="AL142" s="234" t="s">
        <v>120</v>
      </c>
    </row>
    <row r="143" spans="2:38" ht="13.5" customHeight="1">
      <c r="B143" s="76" t="str">
        <f t="shared" si="10"/>
        <v>Siaha MC</v>
      </c>
      <c r="C143" s="77">
        <v>143</v>
      </c>
      <c r="D143" s="125"/>
      <c r="E143" s="191">
        <v>4</v>
      </c>
      <c r="F143" s="195" t="s">
        <v>141</v>
      </c>
      <c r="G143" s="173" t="s">
        <v>139</v>
      </c>
      <c r="H143" s="155"/>
      <c r="I143" s="155"/>
      <c r="J143" s="155"/>
      <c r="K143" s="156"/>
      <c r="L143" s="156"/>
      <c r="M143" s="156"/>
      <c r="N143" s="156"/>
      <c r="O143" s="156"/>
      <c r="P143" s="156"/>
      <c r="Q143" s="156"/>
      <c r="R143" s="156"/>
      <c r="S143" s="156"/>
      <c r="T143" s="157">
        <f>COUNTIF(H143:S143,1)</f>
        <v>0</v>
      </c>
      <c r="U143" s="158">
        <f>COUNT(H143:S143)</f>
        <v>0</v>
      </c>
      <c r="V143" s="159">
        <f>IF(U143=0,0,T143/U143)</f>
        <v>0</v>
      </c>
      <c r="W143" s="164"/>
      <c r="X143" s="161"/>
      <c r="AL143" s="234" t="s">
        <v>120</v>
      </c>
    </row>
    <row r="144" spans="2:38" ht="1.5" customHeight="1">
      <c r="B144" s="76" t="str">
        <f t="shared" si="10"/>
        <v>Siaha MC</v>
      </c>
      <c r="C144" s="77">
        <v>144</v>
      </c>
      <c r="D144" s="125"/>
      <c r="E144" s="70"/>
      <c r="F144" s="183"/>
      <c r="G144" s="184"/>
      <c r="H144" s="185"/>
      <c r="I144" s="185"/>
      <c r="J144" s="185"/>
      <c r="K144" s="185"/>
      <c r="L144" s="185"/>
      <c r="M144" s="185"/>
      <c r="N144" s="185"/>
      <c r="O144" s="185"/>
      <c r="P144" s="185"/>
      <c r="Q144" s="185"/>
      <c r="R144" s="185"/>
      <c r="S144" s="185"/>
      <c r="T144" s="74"/>
      <c r="U144" s="75"/>
      <c r="V144" s="186"/>
      <c r="W144" s="75"/>
      <c r="X144" s="69"/>
      <c r="AL144" s="69"/>
    </row>
    <row r="145" spans="2:38" ht="15" customHeight="1">
      <c r="B145" s="76" t="str">
        <f t="shared" si="10"/>
        <v>Siaha MC</v>
      </c>
      <c r="C145" s="77">
        <v>145</v>
      </c>
      <c r="D145" s="125"/>
      <c r="E145" s="232" t="s">
        <v>142</v>
      </c>
      <c r="F145" s="189"/>
      <c r="G145" s="129" t="s">
        <v>59</v>
      </c>
      <c r="H145" s="190" t="s">
        <v>35</v>
      </c>
      <c r="I145" s="190" t="s">
        <v>36</v>
      </c>
      <c r="J145" s="190" t="s">
        <v>37</v>
      </c>
      <c r="K145" s="190" t="s">
        <v>38</v>
      </c>
      <c r="L145" s="190" t="s">
        <v>39</v>
      </c>
      <c r="M145" s="190" t="s">
        <v>40</v>
      </c>
      <c r="N145" s="190" t="s">
        <v>41</v>
      </c>
      <c r="O145" s="190" t="s">
        <v>42</v>
      </c>
      <c r="P145" s="190" t="s">
        <v>43</v>
      </c>
      <c r="Q145" s="190" t="s">
        <v>44</v>
      </c>
      <c r="R145" s="190" t="s">
        <v>45</v>
      </c>
      <c r="S145" s="190" t="s">
        <v>46</v>
      </c>
      <c r="T145" s="130" t="s">
        <v>47</v>
      </c>
      <c r="U145" s="131" t="s">
        <v>129</v>
      </c>
      <c r="V145" s="132" t="s">
        <v>49</v>
      </c>
      <c r="W145" s="131" t="s">
        <v>50</v>
      </c>
      <c r="X145" s="130" t="s">
        <v>51</v>
      </c>
      <c r="AL145" s="130" t="s">
        <v>117</v>
      </c>
    </row>
    <row r="146" spans="2:38" ht="1.5" customHeight="1">
      <c r="B146" s="76" t="str">
        <f t="shared" si="10"/>
        <v>Siaha MC</v>
      </c>
      <c r="C146" s="77">
        <v>146</v>
      </c>
      <c r="D146" s="125"/>
      <c r="E146" s="70"/>
      <c r="F146" s="183"/>
      <c r="G146" s="184"/>
      <c r="H146" s="185"/>
      <c r="I146" s="185"/>
      <c r="J146" s="185"/>
      <c r="K146" s="185"/>
      <c r="L146" s="185"/>
      <c r="M146" s="185"/>
      <c r="N146" s="185"/>
      <c r="O146" s="185"/>
      <c r="P146" s="185"/>
      <c r="Q146" s="185"/>
      <c r="R146" s="185"/>
      <c r="S146" s="185"/>
      <c r="T146" s="74"/>
      <c r="U146" s="75"/>
      <c r="V146" s="186"/>
      <c r="W146" s="75"/>
      <c r="X146" s="69"/>
      <c r="AL146" s="69"/>
    </row>
    <row r="147" spans="2:38" ht="13.5" customHeight="1">
      <c r="B147" s="76" t="str">
        <f t="shared" si="10"/>
        <v>Siaha MC</v>
      </c>
      <c r="C147" s="77">
        <v>147</v>
      </c>
      <c r="D147" s="125"/>
      <c r="E147" s="152">
        <v>1</v>
      </c>
      <c r="F147" s="195" t="s">
        <v>143</v>
      </c>
      <c r="G147" s="173" t="s">
        <v>139</v>
      </c>
      <c r="H147" s="155"/>
      <c r="I147" s="155"/>
      <c r="J147" s="155"/>
      <c r="K147" s="163"/>
      <c r="L147" s="163"/>
      <c r="M147" s="163"/>
      <c r="N147" s="163"/>
      <c r="O147" s="163"/>
      <c r="P147" s="163"/>
      <c r="Q147" s="163"/>
      <c r="R147" s="163"/>
      <c r="S147" s="163"/>
      <c r="T147" s="157">
        <f>COUNTIF(H147:S147,1)</f>
        <v>0</v>
      </c>
      <c r="U147" s="158">
        <f>COUNT(H147:S147)</f>
        <v>0</v>
      </c>
      <c r="V147" s="159">
        <f>IF(U147=0,0,T147/U147)</f>
        <v>0</v>
      </c>
      <c r="W147" s="164"/>
      <c r="X147" s="161"/>
      <c r="AL147" s="234" t="s">
        <v>120</v>
      </c>
    </row>
    <row r="148" spans="2:38" ht="13.5" customHeight="1">
      <c r="B148" s="76" t="str">
        <f t="shared" si="10"/>
        <v>Siaha MC</v>
      </c>
      <c r="C148" s="77">
        <v>148</v>
      </c>
      <c r="D148" s="125"/>
      <c r="E148" s="152">
        <v>2</v>
      </c>
      <c r="F148" s="195" t="s">
        <v>144</v>
      </c>
      <c r="G148" s="173" t="s">
        <v>139</v>
      </c>
      <c r="H148" s="155"/>
      <c r="I148" s="155"/>
      <c r="J148" s="155"/>
      <c r="K148" s="163"/>
      <c r="L148" s="163"/>
      <c r="M148" s="163"/>
      <c r="N148" s="163"/>
      <c r="O148" s="163"/>
      <c r="P148" s="163"/>
      <c r="Q148" s="163"/>
      <c r="R148" s="163"/>
      <c r="S148" s="163"/>
      <c r="T148" s="157">
        <f>COUNTIF(H148:S148,1)</f>
        <v>0</v>
      </c>
      <c r="U148" s="158">
        <f>COUNT(H148:S148)</f>
        <v>0</v>
      </c>
      <c r="V148" s="159">
        <f t="shared" ref="V148:V150" si="17">IF(U148=0,0,T148/U148)</f>
        <v>0</v>
      </c>
      <c r="W148" s="164"/>
      <c r="X148" s="161"/>
      <c r="AL148" s="234" t="s">
        <v>120</v>
      </c>
    </row>
    <row r="149" spans="2:38" ht="13.5" customHeight="1">
      <c r="B149" s="76" t="str">
        <f t="shared" si="10"/>
        <v>Siaha MC</v>
      </c>
      <c r="C149" s="77">
        <v>149</v>
      </c>
      <c r="D149" s="125"/>
      <c r="E149" s="152">
        <v>3</v>
      </c>
      <c r="F149" s="203" t="s">
        <v>668</v>
      </c>
      <c r="G149" s="173" t="s">
        <v>139</v>
      </c>
      <c r="H149" s="155"/>
      <c r="I149" s="155"/>
      <c r="J149" s="155"/>
      <c r="K149" s="163"/>
      <c r="L149" s="163"/>
      <c r="M149" s="163"/>
      <c r="N149" s="163"/>
      <c r="O149" s="163"/>
      <c r="P149" s="163"/>
      <c r="Q149" s="163"/>
      <c r="R149" s="163"/>
      <c r="S149" s="163"/>
      <c r="T149" s="157">
        <f>SUM(H149:S149)</f>
        <v>0</v>
      </c>
      <c r="U149" s="158">
        <f>COUNT(H149:S149)*19</f>
        <v>0</v>
      </c>
      <c r="V149" s="159">
        <f t="shared" si="17"/>
        <v>0</v>
      </c>
      <c r="W149" s="160">
        <v>10</v>
      </c>
      <c r="X149" s="161"/>
      <c r="AL149" s="234" t="s">
        <v>120</v>
      </c>
    </row>
    <row r="150" spans="2:38" ht="13.5" customHeight="1">
      <c r="B150" s="76" t="str">
        <f t="shared" si="10"/>
        <v>Siaha MC</v>
      </c>
      <c r="C150" s="77">
        <v>150</v>
      </c>
      <c r="D150" s="125"/>
      <c r="E150" s="191">
        <v>4</v>
      </c>
      <c r="F150" s="195" t="s">
        <v>145</v>
      </c>
      <c r="G150" s="173" t="s">
        <v>139</v>
      </c>
      <c r="H150" s="155"/>
      <c r="I150" s="155"/>
      <c r="J150" s="155"/>
      <c r="K150" s="163"/>
      <c r="L150" s="163"/>
      <c r="M150" s="163"/>
      <c r="N150" s="163"/>
      <c r="O150" s="163"/>
      <c r="P150" s="163"/>
      <c r="Q150" s="163"/>
      <c r="R150" s="163"/>
      <c r="S150" s="163"/>
      <c r="T150" s="157">
        <f>COUNTIF(H150:S150,1)</f>
        <v>0</v>
      </c>
      <c r="U150" s="158">
        <f>COUNT(H150:S150)</f>
        <v>0</v>
      </c>
      <c r="V150" s="159">
        <f t="shared" si="17"/>
        <v>0</v>
      </c>
      <c r="W150" s="164"/>
      <c r="X150" s="161"/>
      <c r="AL150" s="234" t="s">
        <v>120</v>
      </c>
    </row>
    <row r="151" spans="2:38" ht="1.5" customHeight="1">
      <c r="B151" s="76" t="str">
        <f t="shared" si="10"/>
        <v>Siaha MC</v>
      </c>
      <c r="C151" s="77">
        <v>151</v>
      </c>
      <c r="D151" s="125"/>
      <c r="E151" s="70"/>
      <c r="F151" s="183"/>
      <c r="G151" s="184"/>
      <c r="H151" s="185"/>
      <c r="I151" s="185"/>
      <c r="J151" s="185"/>
      <c r="K151" s="185"/>
      <c r="L151" s="185"/>
      <c r="M151" s="185"/>
      <c r="N151" s="185"/>
      <c r="O151" s="185"/>
      <c r="P151" s="185"/>
      <c r="Q151" s="185"/>
      <c r="R151" s="185"/>
      <c r="S151" s="185"/>
      <c r="T151" s="74"/>
      <c r="U151" s="75"/>
      <c r="V151" s="186"/>
      <c r="W151" s="75"/>
      <c r="X151" s="69"/>
      <c r="AL151" s="69"/>
    </row>
    <row r="152" spans="2:38" ht="15" customHeight="1">
      <c r="B152" s="76" t="str">
        <f t="shared" si="10"/>
        <v>Siaha MC</v>
      </c>
      <c r="C152" s="77">
        <v>152</v>
      </c>
      <c r="D152" s="125"/>
      <c r="E152" s="232" t="s">
        <v>147</v>
      </c>
      <c r="F152" s="189"/>
      <c r="G152" s="129" t="s">
        <v>59</v>
      </c>
      <c r="H152" s="190" t="s">
        <v>35</v>
      </c>
      <c r="I152" s="190" t="s">
        <v>36</v>
      </c>
      <c r="J152" s="190" t="s">
        <v>37</v>
      </c>
      <c r="K152" s="190" t="s">
        <v>38</v>
      </c>
      <c r="L152" s="190" t="s">
        <v>39</v>
      </c>
      <c r="M152" s="190" t="s">
        <v>40</v>
      </c>
      <c r="N152" s="190" t="s">
        <v>41</v>
      </c>
      <c r="O152" s="190" t="s">
        <v>42</v>
      </c>
      <c r="P152" s="190" t="s">
        <v>43</v>
      </c>
      <c r="Q152" s="190" t="s">
        <v>44</v>
      </c>
      <c r="R152" s="190" t="s">
        <v>45</v>
      </c>
      <c r="S152" s="190" t="s">
        <v>46</v>
      </c>
      <c r="T152" s="130" t="s">
        <v>47</v>
      </c>
      <c r="U152" s="131" t="s">
        <v>129</v>
      </c>
      <c r="V152" s="132" t="s">
        <v>49</v>
      </c>
      <c r="W152" s="131" t="s">
        <v>50</v>
      </c>
      <c r="X152" s="130" t="s">
        <v>51</v>
      </c>
      <c r="AL152" s="130" t="s">
        <v>117</v>
      </c>
    </row>
    <row r="153" spans="2:38" ht="1.5" customHeight="1">
      <c r="B153" s="76" t="str">
        <f t="shared" si="10"/>
        <v>Siaha MC</v>
      </c>
      <c r="C153" s="77">
        <v>153</v>
      </c>
      <c r="D153" s="125"/>
      <c r="E153" s="70"/>
      <c r="F153" s="183"/>
      <c r="G153" s="184"/>
      <c r="H153" s="185"/>
      <c r="I153" s="185"/>
      <c r="J153" s="185"/>
      <c r="K153" s="185"/>
      <c r="L153" s="185"/>
      <c r="M153" s="185"/>
      <c r="N153" s="185"/>
      <c r="O153" s="185"/>
      <c r="P153" s="185"/>
      <c r="Q153" s="185"/>
      <c r="R153" s="185"/>
      <c r="S153" s="185"/>
      <c r="T153" s="74"/>
      <c r="U153" s="75"/>
      <c r="V153" s="186"/>
      <c r="W153" s="75"/>
      <c r="X153" s="69"/>
      <c r="AL153" s="69"/>
    </row>
    <row r="154" spans="2:38" ht="13.5" customHeight="1">
      <c r="B154" s="76" t="str">
        <f t="shared" si="10"/>
        <v>Siaha MC</v>
      </c>
      <c r="C154" s="77">
        <v>154</v>
      </c>
      <c r="D154" s="125"/>
      <c r="E154" s="152">
        <v>1</v>
      </c>
      <c r="F154" s="195" t="s">
        <v>148</v>
      </c>
      <c r="G154" s="173" t="s">
        <v>149</v>
      </c>
      <c r="H154" s="155"/>
      <c r="I154" s="155"/>
      <c r="J154" s="155"/>
      <c r="K154" s="156"/>
      <c r="L154" s="156"/>
      <c r="M154" s="156"/>
      <c r="N154" s="156"/>
      <c r="O154" s="156"/>
      <c r="P154" s="156"/>
      <c r="Q154" s="156"/>
      <c r="R154" s="156"/>
      <c r="S154" s="156"/>
      <c r="T154" s="157">
        <f>SUM(H154:S154)</f>
        <v>0</v>
      </c>
      <c r="U154" s="164">
        <f>T52</f>
        <v>0</v>
      </c>
      <c r="V154" s="159">
        <f>IF(U154=0,0,T154/U154)</f>
        <v>0</v>
      </c>
      <c r="W154" s="160">
        <v>10</v>
      </c>
      <c r="X154" s="165"/>
      <c r="AL154" s="235" t="s">
        <v>150</v>
      </c>
    </row>
    <row r="155" spans="2:38" ht="13.5" customHeight="1">
      <c r="B155" s="76" t="str">
        <f t="shared" si="10"/>
        <v>Siaha MC</v>
      </c>
      <c r="C155" s="77">
        <v>155</v>
      </c>
      <c r="D155" s="125"/>
      <c r="E155" s="152">
        <v>2</v>
      </c>
      <c r="F155" s="195" t="s">
        <v>151</v>
      </c>
      <c r="G155" s="173" t="s">
        <v>149</v>
      </c>
      <c r="H155" s="155"/>
      <c r="I155" s="155"/>
      <c r="J155" s="155"/>
      <c r="K155" s="156"/>
      <c r="L155" s="156"/>
      <c r="M155" s="156"/>
      <c r="N155" s="156"/>
      <c r="O155" s="156"/>
      <c r="P155" s="156"/>
      <c r="Q155" s="156"/>
      <c r="R155" s="156"/>
      <c r="S155" s="156"/>
      <c r="T155" s="157">
        <f>SUM(H155:S155)</f>
        <v>0</v>
      </c>
      <c r="U155" s="164">
        <f>10*'SC Total &amp; MC Achievement'!T54/100</f>
        <v>23.7</v>
      </c>
      <c r="V155" s="159">
        <f>IF(U155=0,0,T155/U155)</f>
        <v>0</v>
      </c>
      <c r="W155" s="160">
        <v>10</v>
      </c>
      <c r="X155" s="236" t="s">
        <v>643</v>
      </c>
      <c r="AL155" s="235" t="s">
        <v>152</v>
      </c>
    </row>
    <row r="156" spans="2:38" ht="13.5" customHeight="1">
      <c r="B156" s="76" t="str">
        <f t="shared" si="10"/>
        <v>Siaha MC</v>
      </c>
      <c r="C156" s="77">
        <v>156</v>
      </c>
      <c r="D156" s="125"/>
      <c r="E156" s="152">
        <v>3</v>
      </c>
      <c r="F156" s="195" t="s">
        <v>153</v>
      </c>
      <c r="G156" s="173" t="s">
        <v>149</v>
      </c>
      <c r="H156" s="155"/>
      <c r="I156" s="155"/>
      <c r="J156" s="155"/>
      <c r="K156" s="156"/>
      <c r="L156" s="156"/>
      <c r="M156" s="156"/>
      <c r="N156" s="156"/>
      <c r="O156" s="156"/>
      <c r="P156" s="156"/>
      <c r="Q156" s="156"/>
      <c r="R156" s="156"/>
      <c r="S156" s="156"/>
      <c r="T156" s="157">
        <f>SUM(H156:S156)</f>
        <v>0</v>
      </c>
      <c r="U156" s="164">
        <f>10*T50/100</f>
        <v>0</v>
      </c>
      <c r="V156" s="159">
        <f>IF(U156=0,0,T156/U156)</f>
        <v>0</v>
      </c>
      <c r="W156" s="164"/>
      <c r="X156" s="165"/>
      <c r="AL156" s="235" t="s">
        <v>154</v>
      </c>
    </row>
    <row r="157" spans="2:38" ht="13.5" customHeight="1">
      <c r="B157" s="76" t="str">
        <f t="shared" si="10"/>
        <v>Siaha MC</v>
      </c>
      <c r="C157" s="77">
        <v>157</v>
      </c>
      <c r="D157" s="125"/>
      <c r="E157" s="191">
        <v>4</v>
      </c>
      <c r="F157" s="195" t="s">
        <v>155</v>
      </c>
      <c r="G157" s="173" t="s">
        <v>149</v>
      </c>
      <c r="H157" s="155"/>
      <c r="I157" s="155"/>
      <c r="J157" s="155"/>
      <c r="K157" s="156"/>
      <c r="L157" s="156"/>
      <c r="M157" s="156"/>
      <c r="N157" s="156"/>
      <c r="O157" s="156"/>
      <c r="P157" s="156"/>
      <c r="Q157" s="156"/>
      <c r="R157" s="156"/>
      <c r="S157" s="156"/>
      <c r="T157" s="157">
        <f>SUM(H157:S157)</f>
        <v>0</v>
      </c>
      <c r="U157" s="164">
        <f>T51</f>
        <v>0</v>
      </c>
      <c r="V157" s="159">
        <f>IF(U157=0,0,T157/U157)</f>
        <v>0</v>
      </c>
      <c r="W157" s="164"/>
      <c r="X157" s="165"/>
      <c r="AL157" s="235" t="s">
        <v>154</v>
      </c>
    </row>
    <row r="158" spans="2:38" ht="13.5" customHeight="1">
      <c r="B158" s="76" t="str">
        <f t="shared" si="10"/>
        <v>Siaha MC</v>
      </c>
      <c r="C158" s="77">
        <v>158</v>
      </c>
      <c r="D158" s="125"/>
      <c r="E158" s="191">
        <v>5</v>
      </c>
      <c r="F158" s="195" t="s">
        <v>156</v>
      </c>
      <c r="G158" s="173" t="s">
        <v>149</v>
      </c>
      <c r="H158" s="155"/>
      <c r="I158" s="155"/>
      <c r="J158" s="155"/>
      <c r="K158" s="156"/>
      <c r="L158" s="156"/>
      <c r="M158" s="156"/>
      <c r="N158" s="156"/>
      <c r="O158" s="156"/>
      <c r="P158" s="156"/>
      <c r="Q158" s="156"/>
      <c r="R158" s="156"/>
      <c r="S158" s="156"/>
      <c r="T158" s="157">
        <f>SUM(H158:S158)</f>
        <v>0</v>
      </c>
      <c r="U158" s="164">
        <f>SUM(T154:T158)</f>
        <v>0</v>
      </c>
      <c r="V158" s="159">
        <f>IF(U158=0,0,T158/U158)</f>
        <v>0</v>
      </c>
      <c r="W158" s="164"/>
      <c r="X158" s="236" t="s">
        <v>644</v>
      </c>
      <c r="AL158" s="235" t="s">
        <v>157</v>
      </c>
    </row>
    <row r="159" spans="2:38" ht="1.5" customHeight="1">
      <c r="B159" s="76" t="str">
        <f t="shared" si="10"/>
        <v>Siaha MC</v>
      </c>
      <c r="C159" s="77">
        <v>159</v>
      </c>
      <c r="D159" s="125"/>
      <c r="E159" s="70"/>
      <c r="F159" s="183"/>
      <c r="G159" s="184"/>
      <c r="H159" s="185"/>
      <c r="I159" s="185"/>
      <c r="J159" s="185"/>
      <c r="K159" s="185"/>
      <c r="L159" s="185"/>
      <c r="M159" s="185"/>
      <c r="N159" s="185"/>
      <c r="O159" s="185"/>
      <c r="P159" s="185"/>
      <c r="Q159" s="185"/>
      <c r="R159" s="185"/>
      <c r="S159" s="185"/>
      <c r="T159" s="74"/>
      <c r="U159" s="75"/>
      <c r="V159" s="186"/>
      <c r="W159" s="75"/>
      <c r="X159" s="69"/>
      <c r="AL159" s="69"/>
    </row>
    <row r="160" spans="2:38" ht="14.25" customHeight="1">
      <c r="B160" s="76" t="str">
        <f t="shared" si="10"/>
        <v>Siaha MC</v>
      </c>
      <c r="C160" s="77">
        <v>160</v>
      </c>
      <c r="D160" s="125"/>
      <c r="E160" s="232" t="s">
        <v>158</v>
      </c>
      <c r="F160" s="189"/>
      <c r="G160" s="129" t="s">
        <v>59</v>
      </c>
      <c r="H160" s="190" t="s">
        <v>35</v>
      </c>
      <c r="I160" s="190" t="s">
        <v>36</v>
      </c>
      <c r="J160" s="190" t="s">
        <v>37</v>
      </c>
      <c r="K160" s="190" t="s">
        <v>38</v>
      </c>
      <c r="L160" s="190" t="s">
        <v>39</v>
      </c>
      <c r="M160" s="190" t="s">
        <v>40</v>
      </c>
      <c r="N160" s="190" t="s">
        <v>41</v>
      </c>
      <c r="O160" s="190" t="s">
        <v>42</v>
      </c>
      <c r="P160" s="190" t="s">
        <v>43</v>
      </c>
      <c r="Q160" s="190" t="s">
        <v>44</v>
      </c>
      <c r="R160" s="190" t="s">
        <v>45</v>
      </c>
      <c r="S160" s="190" t="s">
        <v>46</v>
      </c>
      <c r="T160" s="130" t="s">
        <v>47</v>
      </c>
      <c r="U160" s="131" t="s">
        <v>129</v>
      </c>
      <c r="V160" s="132" t="s">
        <v>49</v>
      </c>
      <c r="W160" s="131" t="s">
        <v>50</v>
      </c>
      <c r="X160" s="130" t="s">
        <v>51</v>
      </c>
      <c r="AL160" s="130" t="s">
        <v>117</v>
      </c>
    </row>
    <row r="161" spans="2:38" ht="1.5" customHeight="1">
      <c r="B161" s="76" t="str">
        <f t="shared" si="10"/>
        <v>Siaha MC</v>
      </c>
      <c r="C161" s="77">
        <v>161</v>
      </c>
      <c r="D161" s="125"/>
      <c r="E161" s="70"/>
      <c r="F161" s="183"/>
      <c r="G161" s="184"/>
      <c r="H161" s="185"/>
      <c r="I161" s="185"/>
      <c r="J161" s="185"/>
      <c r="K161" s="185"/>
      <c r="L161" s="185"/>
      <c r="M161" s="185"/>
      <c r="N161" s="185"/>
      <c r="O161" s="185"/>
      <c r="P161" s="185"/>
      <c r="Q161" s="185"/>
      <c r="R161" s="185"/>
      <c r="S161" s="185"/>
      <c r="T161" s="74"/>
      <c r="U161" s="75"/>
      <c r="V161" s="186"/>
      <c r="W161" s="75"/>
      <c r="X161" s="69"/>
      <c r="AL161" s="69"/>
    </row>
    <row r="162" spans="2:38" ht="14.25" customHeight="1">
      <c r="B162" s="76" t="str">
        <f t="shared" si="10"/>
        <v>Siaha MC</v>
      </c>
      <c r="C162" s="77">
        <v>162</v>
      </c>
      <c r="D162" s="125"/>
      <c r="E162" s="152">
        <v>1</v>
      </c>
      <c r="F162" s="195" t="s">
        <v>159</v>
      </c>
      <c r="G162" s="154" t="s">
        <v>672</v>
      </c>
      <c r="H162" s="163"/>
      <c r="I162" s="163"/>
      <c r="J162" s="163"/>
      <c r="K162" s="163"/>
      <c r="L162" s="163"/>
      <c r="M162" s="163"/>
      <c r="N162" s="163"/>
      <c r="O162" s="163"/>
      <c r="P162" s="163"/>
      <c r="Q162" s="163"/>
      <c r="R162" s="163"/>
      <c r="S162" s="163"/>
      <c r="T162" s="157">
        <f>SUM(H162:S162)</f>
        <v>0</v>
      </c>
      <c r="U162" s="158">
        <v>100</v>
      </c>
      <c r="V162" s="159">
        <f>T162/U162</f>
        <v>0</v>
      </c>
      <c r="W162" s="160">
        <v>20</v>
      </c>
      <c r="X162" s="161"/>
      <c r="AL162" s="235">
        <v>1</v>
      </c>
    </row>
    <row r="163" spans="2:38" ht="1.5" customHeight="1">
      <c r="B163" s="76" t="str">
        <f t="shared" si="10"/>
        <v>Siaha MC</v>
      </c>
      <c r="C163" s="77">
        <v>163</v>
      </c>
      <c r="E163" s="70"/>
      <c r="F163" s="71"/>
      <c r="G163" s="227"/>
      <c r="H163" s="185"/>
      <c r="I163" s="185"/>
      <c r="J163" s="185"/>
      <c r="K163" s="185"/>
      <c r="L163" s="185"/>
      <c r="M163" s="185"/>
      <c r="N163" s="185"/>
      <c r="O163" s="185"/>
      <c r="P163" s="185"/>
      <c r="Q163" s="185"/>
      <c r="R163" s="185"/>
      <c r="S163" s="185"/>
      <c r="T163" s="74"/>
      <c r="U163" s="75"/>
      <c r="V163" s="186"/>
      <c r="W163" s="75"/>
      <c r="X163" s="69"/>
      <c r="AL163" s="69"/>
    </row>
    <row r="164" spans="2:38" ht="15" customHeight="1">
      <c r="B164" s="76" t="str">
        <f t="shared" si="10"/>
        <v>Siaha MC</v>
      </c>
      <c r="C164" s="77">
        <v>164</v>
      </c>
      <c r="E164" s="232" t="s">
        <v>160</v>
      </c>
      <c r="F164" s="237"/>
      <c r="G164" s="238" t="s">
        <v>59</v>
      </c>
      <c r="H164" s="190" t="s">
        <v>35</v>
      </c>
      <c r="I164" s="190" t="s">
        <v>36</v>
      </c>
      <c r="J164" s="190" t="s">
        <v>37</v>
      </c>
      <c r="K164" s="190" t="s">
        <v>38</v>
      </c>
      <c r="L164" s="190" t="s">
        <v>39</v>
      </c>
      <c r="M164" s="190" t="s">
        <v>40</v>
      </c>
      <c r="N164" s="190" t="s">
        <v>41</v>
      </c>
      <c r="O164" s="190" t="s">
        <v>42</v>
      </c>
      <c r="P164" s="190" t="s">
        <v>43</v>
      </c>
      <c r="Q164" s="190" t="s">
        <v>44</v>
      </c>
      <c r="R164" s="190" t="s">
        <v>45</v>
      </c>
      <c r="S164" s="190" t="s">
        <v>46</v>
      </c>
      <c r="T164" s="130" t="s">
        <v>47</v>
      </c>
      <c r="U164" s="131" t="s">
        <v>48</v>
      </c>
      <c r="V164" s="239" t="s">
        <v>49</v>
      </c>
      <c r="W164" s="131" t="s">
        <v>50</v>
      </c>
      <c r="X164" s="130" t="s">
        <v>51</v>
      </c>
      <c r="AL164" s="130" t="s">
        <v>117</v>
      </c>
    </row>
    <row r="165" spans="2:38" ht="1.5" customHeight="1">
      <c r="B165" s="76" t="str">
        <f t="shared" si="10"/>
        <v>Siaha MC</v>
      </c>
      <c r="C165" s="77">
        <v>165</v>
      </c>
      <c r="E165" s="70"/>
      <c r="F165" s="71"/>
      <c r="G165" s="227"/>
      <c r="H165" s="185"/>
      <c r="I165" s="185"/>
      <c r="J165" s="185"/>
      <c r="K165" s="185"/>
      <c r="L165" s="185"/>
      <c r="M165" s="185"/>
      <c r="N165" s="185"/>
      <c r="O165" s="185"/>
      <c r="P165" s="185"/>
      <c r="Q165" s="185"/>
      <c r="R165" s="185"/>
      <c r="S165" s="185"/>
      <c r="T165" s="74"/>
      <c r="U165" s="75"/>
      <c r="V165" s="186"/>
      <c r="W165" s="75"/>
      <c r="X165" s="69"/>
      <c r="AL165" s="69"/>
    </row>
    <row r="166" spans="2:38" ht="21" customHeight="1">
      <c r="B166" s="76" t="str">
        <f t="shared" si="10"/>
        <v>Siaha MC</v>
      </c>
      <c r="C166" s="77">
        <v>166</v>
      </c>
      <c r="E166" s="191">
        <v>1</v>
      </c>
      <c r="F166" s="240" t="s">
        <v>821</v>
      </c>
      <c r="G166" s="154" t="s">
        <v>163</v>
      </c>
      <c r="H166" s="163"/>
      <c r="I166" s="163"/>
      <c r="J166" s="163"/>
      <c r="K166" s="163"/>
      <c r="L166" s="163"/>
      <c r="M166" s="163"/>
      <c r="N166" s="163"/>
      <c r="O166" s="163"/>
      <c r="P166" s="163"/>
      <c r="Q166" s="163"/>
      <c r="R166" s="163"/>
      <c r="S166" s="163"/>
      <c r="T166" s="157">
        <f>COUNTIF(H166:S166,1)</f>
        <v>0</v>
      </c>
      <c r="U166" s="158">
        <f>COUNT(H166:S166)</f>
        <v>0</v>
      </c>
      <c r="V166" s="171">
        <f>IF(U166=0,0,T166/U166)</f>
        <v>0</v>
      </c>
      <c r="W166" s="160">
        <v>5</v>
      </c>
      <c r="X166" s="161"/>
      <c r="AK166" s="180"/>
      <c r="AL166" s="234" t="s">
        <v>120</v>
      </c>
    </row>
    <row r="167" spans="2:38" ht="1.5" customHeight="1">
      <c r="B167" s="76" t="str">
        <f t="shared" si="10"/>
        <v>Siaha MC</v>
      </c>
      <c r="C167" s="77">
        <v>167</v>
      </c>
      <c r="E167" s="70"/>
      <c r="F167" s="71"/>
      <c r="G167" s="227"/>
      <c r="H167" s="185"/>
      <c r="I167" s="185"/>
      <c r="J167" s="185"/>
      <c r="K167" s="185"/>
      <c r="L167" s="185"/>
      <c r="M167" s="185"/>
      <c r="N167" s="185"/>
      <c r="O167" s="185"/>
      <c r="P167" s="185"/>
      <c r="Q167" s="185"/>
      <c r="R167" s="185"/>
      <c r="S167" s="185"/>
      <c r="T167" s="74"/>
      <c r="U167" s="75"/>
      <c r="V167" s="186"/>
      <c r="W167" s="75"/>
      <c r="X167" s="69"/>
      <c r="AL167" s="69"/>
    </row>
    <row r="168" spans="2:38" ht="15" customHeight="1">
      <c r="B168" s="76" t="str">
        <f t="shared" ref="B168:B171" si="18">B167</f>
        <v>Siaha MC</v>
      </c>
      <c r="C168" s="77">
        <v>168</v>
      </c>
      <c r="E168" s="241" t="s">
        <v>661</v>
      </c>
      <c r="F168" s="237"/>
      <c r="G168" s="238" t="s">
        <v>59</v>
      </c>
      <c r="H168" s="190" t="s">
        <v>35</v>
      </c>
      <c r="I168" s="190" t="s">
        <v>36</v>
      </c>
      <c r="J168" s="190" t="s">
        <v>37</v>
      </c>
      <c r="K168" s="190" t="s">
        <v>38</v>
      </c>
      <c r="L168" s="190" t="s">
        <v>39</v>
      </c>
      <c r="M168" s="190" t="s">
        <v>40</v>
      </c>
      <c r="N168" s="190" t="s">
        <v>41</v>
      </c>
      <c r="O168" s="190" t="s">
        <v>42</v>
      </c>
      <c r="P168" s="190" t="s">
        <v>43</v>
      </c>
      <c r="Q168" s="190" t="s">
        <v>44</v>
      </c>
      <c r="R168" s="190" t="s">
        <v>45</v>
      </c>
      <c r="S168" s="190" t="s">
        <v>46</v>
      </c>
      <c r="T168" s="130" t="s">
        <v>47</v>
      </c>
      <c r="U168" s="131" t="s">
        <v>48</v>
      </c>
      <c r="V168" s="239" t="s">
        <v>49</v>
      </c>
      <c r="W168" s="131" t="s">
        <v>50</v>
      </c>
      <c r="X168" s="130" t="s">
        <v>51</v>
      </c>
      <c r="AL168" s="130" t="s">
        <v>117</v>
      </c>
    </row>
    <row r="169" spans="2:38" ht="1.5" customHeight="1">
      <c r="B169" s="76" t="str">
        <f t="shared" si="18"/>
        <v>Siaha MC</v>
      </c>
      <c r="C169" s="77">
        <v>169</v>
      </c>
      <c r="E169" s="70"/>
      <c r="F169" s="71"/>
      <c r="G169" s="227"/>
      <c r="H169" s="185"/>
      <c r="I169" s="185"/>
      <c r="J169" s="185"/>
      <c r="K169" s="185"/>
      <c r="L169" s="185"/>
      <c r="M169" s="185"/>
      <c r="N169" s="185"/>
      <c r="O169" s="185"/>
      <c r="P169" s="185"/>
      <c r="Q169" s="185"/>
      <c r="R169" s="185"/>
      <c r="S169" s="185"/>
      <c r="T169" s="74"/>
      <c r="U169" s="75"/>
      <c r="V169" s="186"/>
      <c r="W169" s="75"/>
      <c r="X169" s="69"/>
      <c r="AL169" s="69"/>
    </row>
    <row r="170" spans="2:38" ht="21" customHeight="1">
      <c r="B170" s="76" t="str">
        <f t="shared" si="18"/>
        <v>Siaha MC</v>
      </c>
      <c r="C170" s="77">
        <v>170</v>
      </c>
      <c r="E170" s="191">
        <v>1</v>
      </c>
      <c r="F170" s="242" t="s">
        <v>662</v>
      </c>
      <c r="G170" s="154" t="s">
        <v>163</v>
      </c>
      <c r="H170" s="163"/>
      <c r="I170" s="163"/>
      <c r="J170" s="163"/>
      <c r="K170" s="163"/>
      <c r="L170" s="163"/>
      <c r="M170" s="163"/>
      <c r="N170" s="163"/>
      <c r="O170" s="163"/>
      <c r="P170" s="163"/>
      <c r="Q170" s="163"/>
      <c r="R170" s="163"/>
      <c r="S170" s="163"/>
      <c r="T170" s="157">
        <f>COUNTIF(H170:S170,1)</f>
        <v>0</v>
      </c>
      <c r="U170" s="158">
        <f>COUNT(H170:S170)</f>
        <v>0</v>
      </c>
      <c r="V170" s="171">
        <f>IF(U170=0,0,T170/U170)</f>
        <v>0</v>
      </c>
      <c r="W170" s="160">
        <v>5</v>
      </c>
      <c r="X170" s="161"/>
      <c r="AK170" s="180"/>
      <c r="AL170" s="234" t="s">
        <v>120</v>
      </c>
    </row>
    <row r="171" spans="2:38" ht="3.6" customHeight="1">
      <c r="B171" s="76" t="str">
        <f t="shared" si="18"/>
        <v>Siaha MC</v>
      </c>
      <c r="C171" s="77">
        <v>171</v>
      </c>
      <c r="D171" s="125"/>
      <c r="E171" s="70"/>
      <c r="F171" s="183"/>
      <c r="G171" s="181"/>
      <c r="H171" s="74"/>
      <c r="I171" s="74"/>
      <c r="J171" s="74"/>
      <c r="K171" s="74"/>
      <c r="L171" s="74"/>
      <c r="M171" s="74"/>
      <c r="N171" s="74"/>
      <c r="O171" s="74"/>
      <c r="P171" s="74"/>
      <c r="Q171" s="74"/>
      <c r="R171" s="74"/>
      <c r="S171" s="74"/>
      <c r="T171" s="74"/>
      <c r="U171" s="75"/>
      <c r="V171" s="186"/>
      <c r="W171" s="75"/>
      <c r="X171" s="69"/>
      <c r="AL171" s="69"/>
    </row>
    <row r="172" spans="2:38" ht="15.75" customHeight="1">
      <c r="B172" s="69"/>
      <c r="E172" s="71"/>
      <c r="F172" s="71"/>
      <c r="G172" s="72"/>
      <c r="H172" s="74"/>
      <c r="I172" s="74"/>
      <c r="J172" s="74"/>
      <c r="K172" s="74"/>
      <c r="L172" s="74"/>
      <c r="M172" s="74"/>
      <c r="N172" s="74"/>
      <c r="O172" s="74"/>
      <c r="P172" s="74"/>
      <c r="Q172" s="74"/>
      <c r="R172" s="74"/>
      <c r="S172" s="74"/>
      <c r="T172" s="74"/>
      <c r="U172" s="75"/>
      <c r="V172" s="74"/>
      <c r="W172" s="75"/>
      <c r="AL172" s="74"/>
    </row>
    <row r="173" spans="2:38" ht="15.75" customHeight="1">
      <c r="B173" s="69"/>
      <c r="E173" s="71"/>
      <c r="F173" s="71"/>
      <c r="G173" s="72"/>
      <c r="H173" s="74"/>
      <c r="I173" s="74"/>
      <c r="J173" s="74"/>
      <c r="K173" s="74"/>
      <c r="L173" s="74"/>
      <c r="M173" s="74"/>
      <c r="N173" s="74"/>
      <c r="O173" s="74"/>
      <c r="P173" s="74"/>
      <c r="Q173" s="74"/>
      <c r="R173" s="74"/>
      <c r="S173" s="74"/>
      <c r="T173" s="74"/>
      <c r="U173" s="75"/>
      <c r="V173" s="74"/>
      <c r="W173" s="75"/>
      <c r="AL173" s="74"/>
    </row>
    <row r="174" spans="2:38" ht="15.75" customHeight="1">
      <c r="B174" s="69"/>
      <c r="E174" s="71"/>
      <c r="F174" s="243" t="s">
        <v>164</v>
      </c>
      <c r="G174" s="72"/>
      <c r="H174" s="74"/>
      <c r="I174" s="74"/>
      <c r="J174" s="74"/>
      <c r="K174" s="74"/>
      <c r="L174" s="74"/>
      <c r="M174" s="74"/>
      <c r="N174" s="74"/>
      <c r="O174" s="74"/>
      <c r="P174" s="74"/>
      <c r="Q174" s="74"/>
      <c r="R174" s="74"/>
      <c r="S174" s="74"/>
      <c r="T174" s="74"/>
      <c r="U174" s="75"/>
      <c r="V174" s="74"/>
      <c r="W174" s="75"/>
      <c r="AL174" s="74"/>
    </row>
    <row r="175" spans="2:38" ht="15.75" customHeight="1">
      <c r="B175" s="69"/>
      <c r="E175" s="71"/>
      <c r="F175" s="71"/>
      <c r="G175" s="72"/>
      <c r="H175" s="74"/>
      <c r="I175" s="74"/>
      <c r="J175" s="74"/>
      <c r="K175" s="74"/>
      <c r="L175" s="74"/>
      <c r="M175" s="74"/>
      <c r="N175" s="74"/>
      <c r="O175" s="74"/>
      <c r="P175" s="74"/>
      <c r="Q175" s="74"/>
      <c r="R175" s="74"/>
      <c r="S175" s="74"/>
      <c r="T175" s="74"/>
      <c r="U175" s="75"/>
      <c r="V175" s="74"/>
      <c r="W175" s="75"/>
      <c r="AL175" s="74"/>
    </row>
    <row r="176" spans="2:38" ht="15" customHeight="1">
      <c r="B176" s="69"/>
      <c r="D176" s="244" t="s">
        <v>165</v>
      </c>
      <c r="E176" s="245">
        <v>1</v>
      </c>
      <c r="F176" s="246" t="s">
        <v>745</v>
      </c>
      <c r="G176" s="247" t="s">
        <v>167</v>
      </c>
      <c r="H176" s="179" t="s">
        <v>168</v>
      </c>
      <c r="I176" s="175">
        <v>5</v>
      </c>
      <c r="J176" s="248">
        <f>T48</f>
        <v>0</v>
      </c>
      <c r="K176" s="248">
        <f>U48</f>
        <v>0</v>
      </c>
      <c r="L176" s="249">
        <f t="shared" ref="L176:L190" si="19">IF(K176=0,0,J176/K176)</f>
        <v>0</v>
      </c>
      <c r="M176" s="179" t="s">
        <v>398</v>
      </c>
      <c r="N176" s="74"/>
      <c r="O176" s="74"/>
      <c r="P176" s="74"/>
      <c r="Q176" s="74"/>
      <c r="R176" s="74"/>
      <c r="S176" s="74"/>
      <c r="T176" s="74"/>
      <c r="U176" s="75"/>
      <c r="V176" s="74"/>
      <c r="W176" s="75"/>
      <c r="AL176" s="74"/>
    </row>
    <row r="177" spans="2:38" ht="15" customHeight="1">
      <c r="B177" s="69"/>
      <c r="D177" s="244" t="s">
        <v>165</v>
      </c>
      <c r="E177" s="245">
        <v>2</v>
      </c>
      <c r="F177" s="246" t="s">
        <v>744</v>
      </c>
      <c r="G177" s="247" t="s">
        <v>167</v>
      </c>
      <c r="H177" s="179" t="s">
        <v>168</v>
      </c>
      <c r="I177" s="175">
        <v>5</v>
      </c>
      <c r="J177" s="248">
        <f>T50</f>
        <v>0</v>
      </c>
      <c r="K177" s="248">
        <f>U50</f>
        <v>0</v>
      </c>
      <c r="L177" s="249">
        <f t="shared" si="19"/>
        <v>0</v>
      </c>
      <c r="M177" s="179" t="s">
        <v>398</v>
      </c>
      <c r="N177" s="74"/>
      <c r="O177" s="74"/>
      <c r="P177" s="74"/>
      <c r="Q177" s="74"/>
      <c r="R177" s="74"/>
      <c r="S177" s="74"/>
      <c r="T177" s="74"/>
      <c r="U177" s="75"/>
      <c r="V177" s="74"/>
      <c r="W177" s="75"/>
      <c r="AL177" s="74"/>
    </row>
    <row r="178" spans="2:38" ht="15.75" customHeight="1">
      <c r="B178" s="69"/>
      <c r="D178" s="250" t="s">
        <v>169</v>
      </c>
      <c r="E178" s="245">
        <v>3</v>
      </c>
      <c r="F178" s="251" t="s">
        <v>170</v>
      </c>
      <c r="G178" s="247" t="s">
        <v>167</v>
      </c>
      <c r="H178" s="179" t="s">
        <v>171</v>
      </c>
      <c r="I178" s="252">
        <v>5</v>
      </c>
      <c r="J178" s="248">
        <f>T64</f>
        <v>0</v>
      </c>
      <c r="K178" s="248">
        <f>U64</f>
        <v>0</v>
      </c>
      <c r="L178" s="249">
        <f t="shared" si="19"/>
        <v>0</v>
      </c>
      <c r="M178" s="179" t="s">
        <v>433</v>
      </c>
      <c r="N178" s="74"/>
      <c r="O178" s="74"/>
      <c r="P178" s="74"/>
      <c r="Q178" s="74"/>
      <c r="R178" s="74"/>
      <c r="S178" s="74"/>
      <c r="T178" s="74"/>
      <c r="U178" s="75"/>
      <c r="V178" s="74"/>
      <c r="W178" s="75"/>
      <c r="AL178" s="74"/>
    </row>
    <row r="179" spans="2:38" ht="15.75" customHeight="1">
      <c r="B179" s="69"/>
      <c r="D179" s="250" t="s">
        <v>169</v>
      </c>
      <c r="E179" s="245">
        <v>4</v>
      </c>
      <c r="F179" s="253" t="s">
        <v>172</v>
      </c>
      <c r="G179" s="247" t="s">
        <v>167</v>
      </c>
      <c r="H179" s="179" t="s">
        <v>171</v>
      </c>
      <c r="I179" s="252">
        <v>5</v>
      </c>
      <c r="J179" s="248">
        <f>T66</f>
        <v>0</v>
      </c>
      <c r="K179" s="248">
        <f>U66</f>
        <v>0</v>
      </c>
      <c r="L179" s="249">
        <f t="shared" si="19"/>
        <v>0</v>
      </c>
      <c r="M179" s="179" t="s">
        <v>433</v>
      </c>
      <c r="N179" s="74"/>
      <c r="O179" s="74"/>
      <c r="P179" s="74"/>
      <c r="Q179" s="74"/>
      <c r="R179" s="74"/>
      <c r="S179" s="74"/>
      <c r="T179" s="74"/>
      <c r="U179" s="75"/>
      <c r="V179" s="74"/>
      <c r="W179" s="75"/>
      <c r="AL179" s="74"/>
    </row>
    <row r="180" spans="2:38" ht="15.75" customHeight="1">
      <c r="B180" s="69"/>
      <c r="D180" s="250" t="s">
        <v>173</v>
      </c>
      <c r="E180" s="245">
        <v>5</v>
      </c>
      <c r="F180" s="254" t="s">
        <v>676</v>
      </c>
      <c r="G180" s="247" t="s">
        <v>167</v>
      </c>
      <c r="H180" s="179" t="s">
        <v>171</v>
      </c>
      <c r="I180" s="255">
        <v>5</v>
      </c>
      <c r="J180" s="256">
        <f>T79</f>
        <v>0</v>
      </c>
      <c r="K180" s="256">
        <f>U79</f>
        <v>0</v>
      </c>
      <c r="L180" s="249">
        <f t="shared" si="19"/>
        <v>0</v>
      </c>
      <c r="M180" s="179" t="s">
        <v>433</v>
      </c>
      <c r="N180" s="74"/>
      <c r="O180" s="74"/>
      <c r="P180" s="74"/>
      <c r="Q180" s="74"/>
      <c r="R180" s="74"/>
      <c r="S180" s="74"/>
      <c r="T180" s="74"/>
      <c r="U180" s="75"/>
      <c r="V180" s="74"/>
      <c r="W180" s="75"/>
      <c r="AL180" s="74"/>
    </row>
    <row r="181" spans="2:38" ht="15.75" customHeight="1">
      <c r="B181" s="69"/>
      <c r="D181" s="244" t="s">
        <v>174</v>
      </c>
      <c r="E181" s="245">
        <v>6</v>
      </c>
      <c r="F181" s="246" t="s">
        <v>175</v>
      </c>
      <c r="G181" s="247" t="s">
        <v>167</v>
      </c>
      <c r="H181" s="179" t="s">
        <v>171</v>
      </c>
      <c r="I181" s="257">
        <v>10</v>
      </c>
      <c r="J181" s="248">
        <f>T86</f>
        <v>0</v>
      </c>
      <c r="K181" s="248">
        <f>U86</f>
        <v>0</v>
      </c>
      <c r="L181" s="249">
        <f t="shared" si="19"/>
        <v>0</v>
      </c>
      <c r="M181" s="179" t="s">
        <v>395</v>
      </c>
      <c r="N181" s="74"/>
      <c r="O181" s="74"/>
      <c r="P181" s="74"/>
      <c r="Q181" s="74"/>
      <c r="R181" s="74"/>
      <c r="S181" s="74"/>
      <c r="T181" s="74"/>
      <c r="U181" s="75"/>
      <c r="V181" s="74"/>
      <c r="W181" s="75"/>
      <c r="AL181" s="74"/>
    </row>
    <row r="182" spans="2:38" ht="15.75" customHeight="1">
      <c r="B182" s="69"/>
      <c r="D182" s="244" t="s">
        <v>176</v>
      </c>
      <c r="E182" s="245">
        <v>7</v>
      </c>
      <c r="F182" s="246" t="s">
        <v>177</v>
      </c>
      <c r="G182" s="247" t="s">
        <v>167</v>
      </c>
      <c r="H182" s="179" t="s">
        <v>171</v>
      </c>
      <c r="I182" s="175">
        <v>10</v>
      </c>
      <c r="J182" s="248">
        <f>T93</f>
        <v>0</v>
      </c>
      <c r="K182" s="248">
        <f>U93</f>
        <v>0</v>
      </c>
      <c r="L182" s="249">
        <f t="shared" si="19"/>
        <v>0</v>
      </c>
      <c r="M182" s="179" t="s">
        <v>395</v>
      </c>
      <c r="N182" s="74"/>
      <c r="O182" s="74"/>
      <c r="P182" s="74"/>
      <c r="Q182" s="74"/>
      <c r="R182" s="74"/>
      <c r="S182" s="74"/>
      <c r="T182" s="74"/>
      <c r="U182" s="75"/>
      <c r="V182" s="74"/>
      <c r="W182" s="75"/>
      <c r="AL182" s="74"/>
    </row>
    <row r="183" spans="2:38" ht="15.75" customHeight="1">
      <c r="B183" s="69"/>
      <c r="D183" s="244" t="s">
        <v>178</v>
      </c>
      <c r="E183" s="245">
        <v>8</v>
      </c>
      <c r="F183" s="246" t="s">
        <v>179</v>
      </c>
      <c r="G183" s="247" t="s">
        <v>167</v>
      </c>
      <c r="H183" s="179" t="s">
        <v>171</v>
      </c>
      <c r="I183" s="175">
        <v>10</v>
      </c>
      <c r="J183" s="248">
        <f>T97</f>
        <v>0</v>
      </c>
      <c r="K183" s="248">
        <f>U97</f>
        <v>0</v>
      </c>
      <c r="L183" s="249">
        <f t="shared" si="19"/>
        <v>0</v>
      </c>
      <c r="M183" s="179" t="s">
        <v>395</v>
      </c>
      <c r="N183" s="74"/>
      <c r="O183" s="74"/>
      <c r="P183" s="74"/>
      <c r="Q183" s="74"/>
      <c r="R183" s="74"/>
      <c r="S183" s="74"/>
      <c r="T183" s="74"/>
      <c r="U183" s="75"/>
      <c r="V183" s="74"/>
      <c r="W183" s="75"/>
      <c r="AL183" s="74"/>
    </row>
    <row r="184" spans="2:38" ht="15.75" customHeight="1">
      <c r="B184" s="69"/>
      <c r="D184" s="244" t="s">
        <v>178</v>
      </c>
      <c r="E184" s="245">
        <v>9</v>
      </c>
      <c r="F184" s="258" t="s">
        <v>180</v>
      </c>
      <c r="G184" s="247" t="s">
        <v>167</v>
      </c>
      <c r="H184" s="179" t="s">
        <v>171</v>
      </c>
      <c r="I184" s="175">
        <v>8</v>
      </c>
      <c r="J184" s="248">
        <f>T100</f>
        <v>0</v>
      </c>
      <c r="K184" s="248">
        <f>U100</f>
        <v>0</v>
      </c>
      <c r="L184" s="249">
        <f t="shared" si="19"/>
        <v>0</v>
      </c>
      <c r="M184" s="179" t="s">
        <v>435</v>
      </c>
      <c r="N184" s="74"/>
      <c r="O184" s="74"/>
      <c r="P184" s="74"/>
      <c r="Q184" s="74"/>
      <c r="R184" s="74"/>
      <c r="S184" s="74"/>
      <c r="T184" s="74"/>
      <c r="U184" s="75"/>
      <c r="V184" s="74"/>
      <c r="W184" s="75"/>
      <c r="AL184" s="74"/>
    </row>
    <row r="185" spans="2:38" ht="15.75" customHeight="1">
      <c r="B185" s="69"/>
      <c r="D185" s="244" t="s">
        <v>181</v>
      </c>
      <c r="E185" s="245">
        <v>10</v>
      </c>
      <c r="F185" s="251" t="s">
        <v>182</v>
      </c>
      <c r="G185" s="247" t="s">
        <v>167</v>
      </c>
      <c r="H185" s="179" t="s">
        <v>171</v>
      </c>
      <c r="I185" s="259">
        <v>5</v>
      </c>
      <c r="J185" s="260">
        <f>T71</f>
        <v>0</v>
      </c>
      <c r="K185" s="260">
        <f>U71</f>
        <v>0</v>
      </c>
      <c r="L185" s="249">
        <f t="shared" si="19"/>
        <v>0</v>
      </c>
      <c r="M185" s="179" t="s">
        <v>397</v>
      </c>
      <c r="N185" s="74"/>
      <c r="O185" s="74"/>
      <c r="P185" s="74"/>
      <c r="Q185" s="74"/>
      <c r="R185" s="74"/>
      <c r="S185" s="74"/>
      <c r="T185" s="74"/>
      <c r="U185" s="75"/>
      <c r="V185" s="74"/>
      <c r="W185" s="75"/>
      <c r="AL185" s="74"/>
    </row>
    <row r="186" spans="2:38" ht="22.5" customHeight="1">
      <c r="B186" s="69"/>
      <c r="D186" s="244" t="s">
        <v>181</v>
      </c>
      <c r="E186" s="245">
        <v>11</v>
      </c>
      <c r="F186" s="261" t="s">
        <v>183</v>
      </c>
      <c r="G186" s="247" t="s">
        <v>167</v>
      </c>
      <c r="H186" s="179" t="s">
        <v>171</v>
      </c>
      <c r="I186" s="259">
        <v>5</v>
      </c>
      <c r="J186" s="260">
        <f>T82</f>
        <v>0</v>
      </c>
      <c r="K186" s="260">
        <f>U82</f>
        <v>457</v>
      </c>
      <c r="L186" s="249">
        <f t="shared" si="19"/>
        <v>0</v>
      </c>
      <c r="M186" s="179" t="s">
        <v>397</v>
      </c>
      <c r="N186" s="74"/>
      <c r="O186" s="74"/>
      <c r="P186" s="74"/>
      <c r="Q186" s="74"/>
      <c r="R186" s="74"/>
      <c r="S186" s="74"/>
      <c r="T186" s="74"/>
      <c r="U186" s="75"/>
      <c r="V186" s="74"/>
      <c r="W186" s="75"/>
      <c r="AL186" s="74"/>
    </row>
    <row r="187" spans="2:38" ht="15.75" customHeight="1">
      <c r="B187" s="69"/>
      <c r="D187" s="244" t="s">
        <v>169</v>
      </c>
      <c r="E187" s="245">
        <v>12</v>
      </c>
      <c r="F187" s="251" t="s">
        <v>184</v>
      </c>
      <c r="G187" s="247" t="s">
        <v>167</v>
      </c>
      <c r="H187" s="179" t="s">
        <v>171</v>
      </c>
      <c r="I187" s="259">
        <v>5</v>
      </c>
      <c r="J187" s="260">
        <f>T70</f>
        <v>0</v>
      </c>
      <c r="K187" s="260">
        <f>U70</f>
        <v>0</v>
      </c>
      <c r="L187" s="249">
        <f t="shared" si="19"/>
        <v>0</v>
      </c>
      <c r="M187" s="179" t="s">
        <v>393</v>
      </c>
      <c r="N187" s="74"/>
      <c r="O187" s="74"/>
      <c r="P187" s="74"/>
      <c r="Q187" s="74"/>
      <c r="R187" s="74"/>
      <c r="S187" s="74"/>
      <c r="T187" s="74"/>
      <c r="U187" s="75"/>
      <c r="V187" s="74"/>
      <c r="W187" s="75"/>
      <c r="AL187" s="74"/>
    </row>
    <row r="188" spans="2:38" ht="15.75" customHeight="1">
      <c r="B188" s="69"/>
      <c r="D188" s="244" t="s">
        <v>169</v>
      </c>
      <c r="E188" s="245">
        <v>13</v>
      </c>
      <c r="F188" s="253" t="s">
        <v>660</v>
      </c>
      <c r="G188" s="247" t="s">
        <v>167</v>
      </c>
      <c r="H188" s="179" t="s">
        <v>171</v>
      </c>
      <c r="I188" s="259">
        <v>5</v>
      </c>
      <c r="J188" s="260">
        <f>T73</f>
        <v>0</v>
      </c>
      <c r="K188" s="260">
        <f>U73</f>
        <v>0</v>
      </c>
      <c r="L188" s="249">
        <f t="shared" si="19"/>
        <v>0</v>
      </c>
      <c r="M188" s="179" t="s">
        <v>393</v>
      </c>
      <c r="N188" s="74"/>
      <c r="O188" s="74"/>
      <c r="P188" s="74"/>
      <c r="Q188" s="74"/>
      <c r="R188" s="74"/>
      <c r="S188" s="74"/>
      <c r="T188" s="74"/>
      <c r="U188" s="75"/>
      <c r="V188" s="74"/>
      <c r="W188" s="75"/>
      <c r="AL188" s="74"/>
    </row>
    <row r="189" spans="2:38" ht="15.75" customHeight="1">
      <c r="B189" s="69"/>
      <c r="D189" s="244" t="s">
        <v>186</v>
      </c>
      <c r="E189" s="245">
        <v>14</v>
      </c>
      <c r="F189" s="262" t="s">
        <v>658</v>
      </c>
      <c r="G189" s="247" t="s">
        <v>167</v>
      </c>
      <c r="H189" s="179" t="s">
        <v>171</v>
      </c>
      <c r="I189" s="175">
        <v>10</v>
      </c>
      <c r="J189" s="248">
        <f>T154</f>
        <v>0</v>
      </c>
      <c r="K189" s="248">
        <f>U154</f>
        <v>0</v>
      </c>
      <c r="L189" s="249">
        <f t="shared" si="19"/>
        <v>0</v>
      </c>
      <c r="M189" s="179" t="s">
        <v>396</v>
      </c>
      <c r="N189" s="74"/>
      <c r="O189" s="74"/>
      <c r="P189" s="74"/>
      <c r="Q189" s="74"/>
      <c r="R189" s="74"/>
      <c r="S189" s="74"/>
      <c r="T189" s="74"/>
      <c r="U189" s="75"/>
      <c r="V189" s="74"/>
      <c r="W189" s="75"/>
      <c r="AL189" s="74"/>
    </row>
    <row r="190" spans="2:38" ht="15.75" customHeight="1">
      <c r="B190" s="69"/>
      <c r="D190" s="244" t="s">
        <v>186</v>
      </c>
      <c r="E190" s="245">
        <v>15</v>
      </c>
      <c r="F190" s="262" t="s">
        <v>659</v>
      </c>
      <c r="G190" s="247" t="s">
        <v>167</v>
      </c>
      <c r="H190" s="179" t="s">
        <v>171</v>
      </c>
      <c r="I190" s="175">
        <v>10</v>
      </c>
      <c r="J190" s="248">
        <f>T155</f>
        <v>0</v>
      </c>
      <c r="K190" s="248">
        <f>U155</f>
        <v>23.7</v>
      </c>
      <c r="L190" s="249">
        <f t="shared" si="19"/>
        <v>0</v>
      </c>
      <c r="M190" s="179" t="s">
        <v>396</v>
      </c>
      <c r="N190" s="74"/>
      <c r="O190" s="74"/>
      <c r="P190" s="74"/>
      <c r="Q190" s="74"/>
      <c r="R190" s="74"/>
      <c r="S190" s="74"/>
      <c r="T190" s="74"/>
      <c r="U190" s="75"/>
      <c r="V190" s="74"/>
      <c r="W190" s="75"/>
      <c r="AL190" s="74"/>
    </row>
    <row r="191" spans="2:38" ht="15.75" customHeight="1">
      <c r="B191" s="69"/>
      <c r="D191" s="244" t="s">
        <v>189</v>
      </c>
      <c r="E191" s="245">
        <v>16</v>
      </c>
      <c r="F191" s="263" t="s">
        <v>687</v>
      </c>
      <c r="G191" s="247" t="s">
        <v>167</v>
      </c>
      <c r="H191" s="179" t="s">
        <v>190</v>
      </c>
      <c r="I191" s="259">
        <v>20</v>
      </c>
      <c r="J191" s="260">
        <f>T162</f>
        <v>0</v>
      </c>
      <c r="K191" s="260">
        <f>U162</f>
        <v>100</v>
      </c>
      <c r="L191" s="249">
        <f t="shared" ref="L191:L197" si="20">J191/K191</f>
        <v>0</v>
      </c>
      <c r="M191" s="179" t="s">
        <v>399</v>
      </c>
      <c r="N191" s="74"/>
      <c r="O191" s="74"/>
      <c r="P191" s="74"/>
      <c r="Q191" s="74"/>
      <c r="R191" s="74"/>
      <c r="S191" s="74"/>
      <c r="T191" s="74"/>
      <c r="U191" s="75"/>
      <c r="V191" s="74"/>
      <c r="W191" s="75"/>
      <c r="AL191" s="74"/>
    </row>
    <row r="192" spans="2:38" ht="15.75" customHeight="1">
      <c r="B192" s="69"/>
      <c r="D192" s="244" t="s">
        <v>191</v>
      </c>
      <c r="E192" s="245">
        <v>17</v>
      </c>
      <c r="F192" s="264" t="s">
        <v>130</v>
      </c>
      <c r="G192" s="247" t="s">
        <v>167</v>
      </c>
      <c r="H192" s="179" t="s">
        <v>168</v>
      </c>
      <c r="I192" s="259">
        <v>5</v>
      </c>
      <c r="J192" s="260">
        <f>T129</f>
        <v>0</v>
      </c>
      <c r="K192" s="260">
        <f>U129</f>
        <v>5</v>
      </c>
      <c r="L192" s="249">
        <f t="shared" si="20"/>
        <v>0</v>
      </c>
      <c r="M192" s="179" t="s">
        <v>393</v>
      </c>
      <c r="N192" s="74"/>
      <c r="O192" s="74"/>
      <c r="P192" s="74"/>
      <c r="Q192" s="74"/>
      <c r="R192" s="74"/>
      <c r="S192" s="74"/>
      <c r="T192" s="74"/>
      <c r="U192" s="75"/>
      <c r="V192" s="74"/>
      <c r="W192" s="75"/>
      <c r="AL192" s="74"/>
    </row>
    <row r="193" spans="2:38" ht="15.75" customHeight="1">
      <c r="B193" s="69"/>
      <c r="D193" s="244" t="s">
        <v>192</v>
      </c>
      <c r="E193" s="245">
        <v>18</v>
      </c>
      <c r="F193" s="251" t="s">
        <v>193</v>
      </c>
      <c r="G193" s="247" t="s">
        <v>167</v>
      </c>
      <c r="H193" s="179" t="s">
        <v>171</v>
      </c>
      <c r="I193" s="259">
        <v>10</v>
      </c>
      <c r="J193" s="260">
        <f>T134</f>
        <v>0</v>
      </c>
      <c r="K193" s="260">
        <f>U134</f>
        <v>0</v>
      </c>
      <c r="L193" s="249" t="e">
        <f t="shared" si="20"/>
        <v>#DIV/0!</v>
      </c>
      <c r="M193" s="179" t="s">
        <v>394</v>
      </c>
      <c r="N193" s="74"/>
      <c r="O193" s="74"/>
      <c r="P193" s="74"/>
      <c r="Q193" s="74"/>
      <c r="R193" s="74"/>
      <c r="S193" s="74"/>
      <c r="T193" s="74"/>
      <c r="U193" s="75"/>
      <c r="V193" s="74"/>
      <c r="W193" s="75"/>
      <c r="AL193" s="74"/>
    </row>
    <row r="194" spans="2:38" ht="15.75" customHeight="1">
      <c r="B194" s="69"/>
      <c r="D194" s="244" t="s">
        <v>194</v>
      </c>
      <c r="E194" s="245">
        <v>19</v>
      </c>
      <c r="F194" s="265" t="s">
        <v>688</v>
      </c>
      <c r="G194" s="247" t="s">
        <v>167</v>
      </c>
      <c r="H194" s="179" t="s">
        <v>168</v>
      </c>
      <c r="I194" s="259">
        <v>10</v>
      </c>
      <c r="J194" s="260">
        <f>T142</f>
        <v>0</v>
      </c>
      <c r="K194" s="260">
        <f>U142</f>
        <v>0</v>
      </c>
      <c r="L194" s="249" t="e">
        <f t="shared" si="20"/>
        <v>#DIV/0!</v>
      </c>
      <c r="M194" s="179" t="s">
        <v>398</v>
      </c>
      <c r="N194" s="74"/>
      <c r="O194" s="74"/>
      <c r="P194" s="74"/>
      <c r="Q194" s="74"/>
      <c r="R194" s="74"/>
      <c r="S194" s="74"/>
      <c r="T194" s="74"/>
      <c r="U194" s="75"/>
      <c r="V194" s="74"/>
      <c r="W194" s="75"/>
      <c r="AL194" s="74"/>
    </row>
    <row r="195" spans="2:38" ht="15.75" customHeight="1">
      <c r="B195" s="69"/>
      <c r="D195" s="244" t="s">
        <v>195</v>
      </c>
      <c r="E195" s="245">
        <v>20</v>
      </c>
      <c r="F195" s="265" t="s">
        <v>686</v>
      </c>
      <c r="G195" s="247" t="s">
        <v>167</v>
      </c>
      <c r="H195" s="179" t="s">
        <v>168</v>
      </c>
      <c r="I195" s="259">
        <v>10</v>
      </c>
      <c r="J195" s="260">
        <f>T149</f>
        <v>0</v>
      </c>
      <c r="K195" s="260">
        <f>U149</f>
        <v>0</v>
      </c>
      <c r="L195" s="249" t="e">
        <f t="shared" si="20"/>
        <v>#DIV/0!</v>
      </c>
      <c r="M195" s="179" t="s">
        <v>398</v>
      </c>
      <c r="N195" s="74"/>
      <c r="O195" s="74"/>
      <c r="P195" s="74"/>
      <c r="Q195" s="74"/>
      <c r="R195" s="74"/>
      <c r="S195" s="74"/>
      <c r="T195" s="74"/>
      <c r="U195" s="75"/>
      <c r="V195" s="74"/>
      <c r="W195" s="75"/>
      <c r="AL195" s="74"/>
    </row>
    <row r="196" spans="2:38" ht="23.1" customHeight="1">
      <c r="B196" s="69"/>
      <c r="D196" s="266" t="s">
        <v>199</v>
      </c>
      <c r="E196" s="245">
        <v>21</v>
      </c>
      <c r="F196" s="251" t="s">
        <v>440</v>
      </c>
      <c r="G196" s="200" t="s">
        <v>432</v>
      </c>
      <c r="H196" s="179" t="s">
        <v>397</v>
      </c>
      <c r="I196" s="267">
        <v>10</v>
      </c>
      <c r="J196" s="260">
        <f>T170</f>
        <v>0</v>
      </c>
      <c r="K196" s="260">
        <f>U170</f>
        <v>0</v>
      </c>
      <c r="L196" s="249" t="e">
        <f t="shared" si="20"/>
        <v>#DIV/0!</v>
      </c>
      <c r="M196" s="268" t="s">
        <v>19</v>
      </c>
      <c r="N196" s="74"/>
      <c r="O196" s="74"/>
      <c r="P196" s="74"/>
      <c r="Q196" s="74"/>
      <c r="R196" s="74"/>
      <c r="S196" s="74"/>
      <c r="T196" s="74"/>
      <c r="U196" s="75"/>
      <c r="V196" s="74"/>
      <c r="W196" s="75"/>
      <c r="AL196" s="74"/>
    </row>
    <row r="197" spans="2:38" ht="23.1" customHeight="1">
      <c r="B197" s="69"/>
      <c r="D197" s="244" t="s">
        <v>200</v>
      </c>
      <c r="E197" s="245">
        <v>22</v>
      </c>
      <c r="F197" s="269" t="s">
        <v>201</v>
      </c>
      <c r="G197" s="247" t="s">
        <v>167</v>
      </c>
      <c r="H197" s="179" t="s">
        <v>171</v>
      </c>
      <c r="I197" s="259">
        <v>5</v>
      </c>
      <c r="J197" s="260">
        <f>T166</f>
        <v>0</v>
      </c>
      <c r="K197" s="260">
        <f>U166</f>
        <v>0</v>
      </c>
      <c r="L197" s="249" t="e">
        <f t="shared" si="20"/>
        <v>#DIV/0!</v>
      </c>
      <c r="M197" s="179" t="s">
        <v>397</v>
      </c>
      <c r="N197" s="74"/>
      <c r="O197" s="74"/>
      <c r="P197" s="74"/>
      <c r="Q197" s="74"/>
      <c r="R197" s="74"/>
      <c r="S197" s="74"/>
      <c r="T197" s="74"/>
      <c r="U197" s="75"/>
      <c r="V197" s="74"/>
      <c r="W197" s="75"/>
      <c r="AL197" s="74"/>
    </row>
  </sheetData>
  <sheetProtection password="CC6B" sheet="1" objects="1" scenarios="1" selectLockedCells="1" autoFilter="0"/>
  <autoFilter ref="D33:AL171" xr:uid="{00000000-0009-0000-0000-000002000000}"/>
  <mergeCells count="2">
    <mergeCell ref="F4:U4"/>
    <mergeCell ref="V6:W6"/>
  </mergeCells>
  <hyperlinks>
    <hyperlink ref="X6" location="INDEX!A1" display="..Go to INDEX.." xr:uid="{00000000-0004-0000-0200-000000000000}"/>
  </hyperlinks>
  <pageMargins left="0.23622047244094491" right="0" top="0.51181102362204722" bottom="0.43307086614173229" header="0" footer="0"/>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L50"/>
  <sheetViews>
    <sheetView workbookViewId="0">
      <selection activeCell="G20" sqref="G20"/>
    </sheetView>
  </sheetViews>
  <sheetFormatPr defaultColWidth="14.44140625" defaultRowHeight="15" customHeight="1"/>
  <cols>
    <col min="1" max="3" width="4.5546875" style="1" customWidth="1"/>
    <col min="4" max="4" width="2.44140625" style="1" customWidth="1"/>
    <col min="5" max="5" width="3.33203125" style="1" customWidth="1"/>
    <col min="6" max="6" width="52.88671875" style="1" customWidth="1"/>
    <col min="7" max="7" width="5.5546875" style="1" customWidth="1"/>
    <col min="8" max="9" width="3.109375" style="1" customWidth="1"/>
    <col min="10" max="11" width="3.6640625" style="1" customWidth="1"/>
    <col min="12" max="12" width="5.44140625" style="1" customWidth="1"/>
    <col min="13" max="19" width="3.109375" style="1" customWidth="1"/>
    <col min="20" max="20" width="4.44140625" style="1" customWidth="1"/>
    <col min="21" max="21" width="4.109375" style="1" customWidth="1"/>
    <col min="22" max="22" width="6.44140625" style="1" customWidth="1"/>
    <col min="23" max="23" width="4.88671875" style="1" customWidth="1"/>
    <col min="24" max="24" width="13.109375" style="1" customWidth="1"/>
    <col min="25" max="25" width="2.6640625" style="1" customWidth="1"/>
    <col min="26" max="36" width="10.5546875" style="1" customWidth="1"/>
    <col min="37" max="37" width="17.5546875" style="1" customWidth="1"/>
    <col min="38" max="38" width="9.44140625" style="1" customWidth="1"/>
    <col min="39" max="16384" width="14.44140625" style="1"/>
  </cols>
  <sheetData>
    <row r="1" spans="2:38" ht="3.75" customHeight="1">
      <c r="B1" s="69" t="str">
        <f>G6</f>
        <v>Siaha MC</v>
      </c>
      <c r="C1" s="70">
        <v>1</v>
      </c>
      <c r="E1" s="70"/>
      <c r="F1" s="71"/>
      <c r="G1" s="72"/>
      <c r="H1" s="73"/>
      <c r="I1" s="74"/>
      <c r="J1" s="74"/>
      <c r="K1" s="74"/>
      <c r="L1" s="74"/>
      <c r="M1" s="74"/>
      <c r="N1" s="74"/>
      <c r="O1" s="74"/>
      <c r="P1" s="74"/>
      <c r="Q1" s="74"/>
      <c r="R1" s="74"/>
      <c r="S1" s="74"/>
      <c r="T1" s="74"/>
      <c r="U1" s="75"/>
      <c r="V1" s="74"/>
      <c r="W1" s="75"/>
      <c r="AL1" s="74"/>
    </row>
    <row r="2" spans="2:38" ht="16.5" customHeight="1">
      <c r="B2" s="76" t="str">
        <f t="shared" ref="B2:B40" si="0">B1</f>
        <v>Siaha MC</v>
      </c>
      <c r="C2" s="77">
        <v>2</v>
      </c>
      <c r="D2" s="71" t="s">
        <v>13</v>
      </c>
      <c r="E2" s="70"/>
      <c r="F2" s="78" t="s">
        <v>778</v>
      </c>
      <c r="G2" s="79"/>
      <c r="H2" s="80"/>
      <c r="I2" s="80"/>
      <c r="J2" s="80"/>
      <c r="K2" s="80"/>
      <c r="L2" s="80"/>
      <c r="M2" s="80"/>
      <c r="N2" s="80"/>
      <c r="O2" s="80"/>
      <c r="P2" s="80"/>
      <c r="Q2" s="80"/>
      <c r="R2" s="80"/>
      <c r="S2" s="80"/>
      <c r="T2" s="80"/>
      <c r="U2" s="80"/>
      <c r="V2" s="81" t="s">
        <v>15</v>
      </c>
      <c r="W2" s="81"/>
      <c r="AL2" s="81" t="s">
        <v>15</v>
      </c>
    </row>
    <row r="3" spans="2:38" ht="6" customHeight="1">
      <c r="B3" s="76" t="str">
        <f t="shared" si="0"/>
        <v>Siaha MC</v>
      </c>
      <c r="C3" s="77">
        <v>3</v>
      </c>
      <c r="E3" s="70"/>
      <c r="F3" s="71"/>
      <c r="G3" s="72"/>
      <c r="H3" s="73"/>
      <c r="I3" s="74"/>
      <c r="J3" s="74"/>
      <c r="K3" s="74"/>
      <c r="L3" s="74"/>
      <c r="M3" s="74"/>
      <c r="N3" s="74"/>
      <c r="O3" s="74"/>
      <c r="P3" s="74"/>
      <c r="Q3" s="74"/>
      <c r="R3" s="74"/>
      <c r="S3" s="74"/>
      <c r="T3" s="74"/>
      <c r="U3" s="75"/>
      <c r="V3" s="74"/>
      <c r="W3" s="75"/>
      <c r="AL3" s="74"/>
    </row>
    <row r="4" spans="2:38" ht="13.5" customHeight="1">
      <c r="B4" s="76" t="str">
        <f t="shared" si="0"/>
        <v>Siaha MC</v>
      </c>
      <c r="C4" s="77">
        <v>4</v>
      </c>
      <c r="E4" s="70"/>
      <c r="F4" s="646" t="s">
        <v>16</v>
      </c>
      <c r="G4" s="647"/>
      <c r="H4" s="647"/>
      <c r="I4" s="647"/>
      <c r="J4" s="647"/>
      <c r="K4" s="647"/>
      <c r="L4" s="647"/>
      <c r="M4" s="647"/>
      <c r="N4" s="647"/>
      <c r="O4" s="647"/>
      <c r="P4" s="647"/>
      <c r="Q4" s="647"/>
      <c r="R4" s="647"/>
      <c r="S4" s="647"/>
      <c r="T4" s="647"/>
      <c r="U4" s="648"/>
      <c r="V4" s="82" t="s">
        <v>17</v>
      </c>
      <c r="W4" s="83"/>
      <c r="X4" s="270"/>
      <c r="AL4" s="85"/>
    </row>
    <row r="5" spans="2:38" ht="3" customHeight="1">
      <c r="B5" s="76" t="str">
        <f t="shared" si="0"/>
        <v>Siaha MC</v>
      </c>
      <c r="C5" s="77">
        <v>5</v>
      </c>
      <c r="E5" s="70"/>
      <c r="F5" s="86"/>
      <c r="G5" s="87"/>
      <c r="H5" s="88"/>
      <c r="I5" s="86"/>
      <c r="J5" s="86"/>
      <c r="K5" s="86"/>
      <c r="L5" s="86"/>
      <c r="M5" s="86"/>
      <c r="N5" s="86"/>
      <c r="O5" s="86"/>
      <c r="P5" s="86"/>
      <c r="Q5" s="86"/>
      <c r="R5" s="86"/>
      <c r="S5" s="86"/>
      <c r="T5" s="86"/>
      <c r="U5" s="89"/>
      <c r="V5" s="86"/>
      <c r="W5" s="89"/>
      <c r="AL5" s="86"/>
    </row>
    <row r="6" spans="2:38" ht="14.25" customHeight="1">
      <c r="B6" s="76" t="str">
        <f t="shared" si="0"/>
        <v>Siaha MC</v>
      </c>
      <c r="C6" s="77">
        <v>6</v>
      </c>
      <c r="E6" s="70"/>
      <c r="F6" s="271" t="s">
        <v>634</v>
      </c>
      <c r="G6" s="272" t="str">
        <f>'UPHC,PHC,CHC,SDH'!G6</f>
        <v>Siaha MC</v>
      </c>
      <c r="H6" s="92"/>
      <c r="I6" s="92"/>
      <c r="J6" s="92"/>
      <c r="K6" s="273"/>
      <c r="L6" s="93" t="s">
        <v>29</v>
      </c>
      <c r="M6" s="86"/>
      <c r="N6" s="94" t="s">
        <v>20</v>
      </c>
      <c r="O6" s="95"/>
      <c r="P6" s="95"/>
      <c r="Q6" s="95"/>
      <c r="R6" s="274" t="str">
        <f>'UPHC,PHC,CHC,SDH'!S6</f>
        <v>Siaha</v>
      </c>
      <c r="S6" s="97"/>
      <c r="T6" s="97"/>
      <c r="U6" s="97"/>
      <c r="V6" s="97"/>
      <c r="W6" s="275"/>
      <c r="AL6" s="100"/>
    </row>
    <row r="7" spans="2:38" ht="14.25" customHeight="1">
      <c r="B7" s="76" t="str">
        <f t="shared" si="0"/>
        <v>Siaha MC</v>
      </c>
      <c r="C7" s="77">
        <v>7</v>
      </c>
      <c r="E7" s="70"/>
      <c r="F7" s="90" t="s">
        <v>568</v>
      </c>
      <c r="G7" s="101"/>
      <c r="H7" s="276"/>
      <c r="I7" s="276"/>
      <c r="J7" s="276"/>
      <c r="K7" s="276"/>
      <c r="L7" s="93" t="s">
        <v>29</v>
      </c>
      <c r="M7" s="86"/>
      <c r="N7" s="103" t="s">
        <v>22</v>
      </c>
      <c r="O7" s="100"/>
      <c r="P7" s="277"/>
      <c r="Q7" s="104"/>
      <c r="R7" s="278"/>
      <c r="S7" s="279"/>
      <c r="T7" s="279"/>
      <c r="U7" s="280"/>
      <c r="V7" s="280"/>
      <c r="W7" s="281"/>
      <c r="AL7" s="71"/>
    </row>
    <row r="8" spans="2:38" ht="14.25" customHeight="1">
      <c r="B8" s="76" t="str">
        <f t="shared" si="0"/>
        <v>Siaha MC</v>
      </c>
      <c r="C8" s="77">
        <v>8</v>
      </c>
      <c r="E8" s="70"/>
      <c r="F8" s="90"/>
      <c r="G8" s="101"/>
      <c r="H8" s="276"/>
      <c r="I8" s="276"/>
      <c r="J8" s="276"/>
      <c r="K8" s="276"/>
      <c r="L8" s="93" t="s">
        <v>29</v>
      </c>
      <c r="M8" s="86"/>
      <c r="N8" s="103" t="s">
        <v>22</v>
      </c>
      <c r="O8" s="100"/>
      <c r="P8" s="282"/>
      <c r="Q8" s="283"/>
      <c r="R8" s="284"/>
      <c r="S8" s="285"/>
      <c r="T8" s="285"/>
      <c r="U8" s="285"/>
      <c r="V8" s="105"/>
      <c r="W8" s="286"/>
      <c r="AL8" s="71"/>
    </row>
    <row r="9" spans="2:38" ht="14.25" customHeight="1">
      <c r="B9" s="76" t="str">
        <f t="shared" si="0"/>
        <v>Siaha MC</v>
      </c>
      <c r="C9" s="77">
        <v>9</v>
      </c>
      <c r="E9" s="70"/>
      <c r="F9" s="90" t="s">
        <v>28</v>
      </c>
      <c r="G9" s="101"/>
      <c r="H9" s="102"/>
      <c r="I9" s="102"/>
      <c r="J9" s="102"/>
      <c r="K9" s="102"/>
      <c r="L9" s="93" t="s">
        <v>29</v>
      </c>
      <c r="M9" s="86"/>
      <c r="N9" s="103" t="s">
        <v>22</v>
      </c>
      <c r="O9" s="100"/>
      <c r="P9" s="277"/>
      <c r="Q9" s="104"/>
      <c r="R9" s="105"/>
      <c r="S9" s="105"/>
      <c r="T9" s="105"/>
      <c r="U9" s="106"/>
      <c r="V9" s="71"/>
      <c r="W9" s="107"/>
      <c r="AL9" s="71"/>
    </row>
    <row r="10" spans="2:38" ht="14.25" customHeight="1">
      <c r="B10" s="76" t="str">
        <f t="shared" si="0"/>
        <v>Siaha MC</v>
      </c>
      <c r="C10" s="77">
        <v>10</v>
      </c>
      <c r="E10" s="70"/>
      <c r="F10" s="90"/>
      <c r="G10" s="101"/>
      <c r="H10" s="102"/>
      <c r="I10" s="102"/>
      <c r="J10" s="102"/>
      <c r="K10" s="102"/>
      <c r="L10" s="93" t="s">
        <v>29</v>
      </c>
      <c r="M10" s="86"/>
      <c r="N10" s="103" t="s">
        <v>22</v>
      </c>
      <c r="O10" s="100"/>
      <c r="P10" s="277"/>
      <c r="Q10" s="104"/>
      <c r="R10" s="105"/>
      <c r="S10" s="105"/>
      <c r="T10" s="105"/>
      <c r="U10" s="106"/>
      <c r="V10" s="649" t="s">
        <v>806</v>
      </c>
      <c r="W10" s="650"/>
      <c r="X10" s="287" t="s">
        <v>807</v>
      </c>
      <c r="AL10" s="71"/>
    </row>
    <row r="11" spans="2:38" ht="14.25" customHeight="1">
      <c r="B11" s="76" t="str">
        <f t="shared" si="0"/>
        <v>Siaha MC</v>
      </c>
      <c r="C11" s="77">
        <v>11</v>
      </c>
      <c r="E11" s="70"/>
      <c r="F11" s="90"/>
      <c r="G11" s="101"/>
      <c r="H11" s="102"/>
      <c r="I11" s="102"/>
      <c r="J11" s="102"/>
      <c r="K11" s="102"/>
      <c r="L11" s="93" t="s">
        <v>29</v>
      </c>
      <c r="M11" s="86"/>
      <c r="N11" s="103" t="s">
        <v>22</v>
      </c>
      <c r="O11" s="100"/>
      <c r="P11" s="277"/>
      <c r="Q11" s="104"/>
      <c r="R11" s="105"/>
      <c r="S11" s="105"/>
      <c r="T11" s="105"/>
      <c r="U11" s="106"/>
      <c r="V11" s="71"/>
      <c r="W11" s="107"/>
      <c r="AL11" s="71"/>
    </row>
    <row r="12" spans="2:38" ht="14.25" customHeight="1">
      <c r="B12" s="76" t="str">
        <f t="shared" si="0"/>
        <v>Siaha MC</v>
      </c>
      <c r="C12" s="77">
        <v>12</v>
      </c>
      <c r="E12" s="70"/>
      <c r="F12" s="90" t="s">
        <v>30</v>
      </c>
      <c r="G12" s="101"/>
      <c r="H12" s="102"/>
      <c r="I12" s="102"/>
      <c r="J12" s="102"/>
      <c r="K12" s="102"/>
      <c r="L12" s="93" t="s">
        <v>29</v>
      </c>
      <c r="M12" s="86"/>
      <c r="N12" s="103" t="s">
        <v>22</v>
      </c>
      <c r="O12" s="100"/>
      <c r="P12" s="277"/>
      <c r="Q12" s="104"/>
      <c r="R12" s="105"/>
      <c r="S12" s="105"/>
      <c r="T12" s="105"/>
      <c r="U12" s="106"/>
      <c r="V12" s="71"/>
      <c r="W12" s="107"/>
      <c r="AL12" s="71"/>
    </row>
    <row r="13" spans="2:38" ht="14.25" customHeight="1">
      <c r="B13" s="76" t="str">
        <f t="shared" si="0"/>
        <v>Siaha MC</v>
      </c>
      <c r="C13" s="77">
        <v>13</v>
      </c>
      <c r="E13" s="70"/>
      <c r="F13" s="90"/>
      <c r="G13" s="101"/>
      <c r="H13" s="102"/>
      <c r="I13" s="102"/>
      <c r="J13" s="102"/>
      <c r="K13" s="102"/>
      <c r="L13" s="93" t="s">
        <v>29</v>
      </c>
      <c r="M13" s="86"/>
      <c r="N13" s="103" t="s">
        <v>22</v>
      </c>
      <c r="O13" s="100"/>
      <c r="P13" s="277"/>
      <c r="Q13" s="104"/>
      <c r="R13" s="105"/>
      <c r="S13" s="105"/>
      <c r="T13" s="105"/>
      <c r="U13" s="106"/>
      <c r="V13" s="71"/>
      <c r="W13" s="107"/>
      <c r="AL13" s="71"/>
    </row>
    <row r="14" spans="2:38" ht="14.25" customHeight="1">
      <c r="B14" s="76" t="str">
        <f t="shared" si="0"/>
        <v>Siaha MC</v>
      </c>
      <c r="C14" s="77">
        <v>14</v>
      </c>
      <c r="E14" s="70"/>
      <c r="F14" s="90"/>
      <c r="G14" s="101"/>
      <c r="H14" s="102"/>
      <c r="I14" s="102"/>
      <c r="J14" s="102"/>
      <c r="K14" s="102"/>
      <c r="L14" s="93" t="s">
        <v>29</v>
      </c>
      <c r="M14" s="86"/>
      <c r="N14" s="103" t="s">
        <v>22</v>
      </c>
      <c r="O14" s="100"/>
      <c r="P14" s="277"/>
      <c r="Q14" s="104"/>
      <c r="R14" s="105"/>
      <c r="S14" s="105"/>
      <c r="T14" s="105"/>
      <c r="U14" s="106"/>
      <c r="V14" s="71"/>
      <c r="W14" s="107"/>
      <c r="AL14" s="71"/>
    </row>
    <row r="15" spans="2:38" ht="4.5" customHeight="1">
      <c r="B15" s="76" t="str">
        <f t="shared" si="0"/>
        <v>Siaha MC</v>
      </c>
      <c r="C15" s="77">
        <v>15</v>
      </c>
      <c r="E15" s="70"/>
      <c r="F15" s="122"/>
      <c r="G15" s="123"/>
      <c r="H15" s="124"/>
      <c r="I15" s="124"/>
      <c r="J15" s="124"/>
      <c r="K15" s="124"/>
      <c r="L15" s="124"/>
      <c r="M15" s="86"/>
      <c r="N15" s="71"/>
      <c r="O15" s="71"/>
      <c r="P15" s="71"/>
      <c r="Q15" s="71"/>
      <c r="R15" s="86"/>
      <c r="S15" s="71"/>
      <c r="T15" s="71"/>
      <c r="U15" s="71"/>
      <c r="V15" s="71"/>
      <c r="W15" s="107"/>
      <c r="AL15" s="71"/>
    </row>
    <row r="16" spans="2:38" ht="1.5" customHeight="1">
      <c r="B16" s="76" t="str">
        <f t="shared" si="0"/>
        <v>Siaha MC</v>
      </c>
      <c r="C16" s="77">
        <v>16</v>
      </c>
      <c r="E16" s="71"/>
      <c r="F16" s="71"/>
      <c r="G16" s="72"/>
      <c r="H16" s="74"/>
      <c r="I16" s="74"/>
      <c r="J16" s="74"/>
      <c r="K16" s="74"/>
      <c r="L16" s="74"/>
      <c r="M16" s="74"/>
      <c r="N16" s="74"/>
      <c r="O16" s="74"/>
      <c r="P16" s="74"/>
      <c r="Q16" s="74"/>
      <c r="R16" s="74"/>
      <c r="S16" s="74"/>
      <c r="T16" s="74"/>
      <c r="U16" s="75"/>
      <c r="V16" s="74"/>
      <c r="W16" s="75"/>
      <c r="AL16" s="74"/>
    </row>
    <row r="17" spans="2:38" ht="6" customHeight="1">
      <c r="B17" s="76" t="str">
        <f t="shared" si="0"/>
        <v>Siaha MC</v>
      </c>
      <c r="C17" s="77">
        <v>17</v>
      </c>
      <c r="D17" s="125"/>
      <c r="E17" s="70"/>
      <c r="F17" s="71"/>
      <c r="G17" s="72"/>
      <c r="H17" s="74"/>
      <c r="I17" s="74"/>
      <c r="J17" s="74"/>
      <c r="K17" s="74"/>
      <c r="L17" s="74"/>
      <c r="M17" s="74"/>
      <c r="N17" s="74"/>
      <c r="O17" s="74"/>
      <c r="P17" s="74"/>
      <c r="Q17" s="74"/>
      <c r="R17" s="74"/>
      <c r="S17" s="74"/>
      <c r="T17" s="74"/>
      <c r="U17" s="75"/>
      <c r="V17" s="74"/>
      <c r="W17" s="75"/>
      <c r="AL17" s="74"/>
    </row>
    <row r="18" spans="2:38" ht="13.5" customHeight="1">
      <c r="B18" s="76" t="str">
        <f t="shared" si="0"/>
        <v>Siaha MC</v>
      </c>
      <c r="C18" s="77">
        <v>18</v>
      </c>
      <c r="E18" s="127" t="s">
        <v>34</v>
      </c>
      <c r="F18" s="128"/>
      <c r="G18" s="129"/>
      <c r="H18" s="130" t="s">
        <v>35</v>
      </c>
      <c r="I18" s="130" t="s">
        <v>36</v>
      </c>
      <c r="J18" s="130" t="s">
        <v>37</v>
      </c>
      <c r="K18" s="130" t="s">
        <v>38</v>
      </c>
      <c r="L18" s="130" t="s">
        <v>39</v>
      </c>
      <c r="M18" s="130" t="s">
        <v>40</v>
      </c>
      <c r="N18" s="130" t="s">
        <v>41</v>
      </c>
      <c r="O18" s="130" t="s">
        <v>42</v>
      </c>
      <c r="P18" s="130" t="s">
        <v>43</v>
      </c>
      <c r="Q18" s="130" t="s">
        <v>44</v>
      </c>
      <c r="R18" s="130" t="s">
        <v>45</v>
      </c>
      <c r="S18" s="130" t="s">
        <v>46</v>
      </c>
      <c r="T18" s="130" t="s">
        <v>47</v>
      </c>
      <c r="U18" s="131" t="s">
        <v>48</v>
      </c>
      <c r="V18" s="132" t="s">
        <v>49</v>
      </c>
      <c r="W18" s="131" t="s">
        <v>50</v>
      </c>
      <c r="X18" s="130" t="s">
        <v>51</v>
      </c>
      <c r="AL18" s="130" t="s">
        <v>52</v>
      </c>
    </row>
    <row r="19" spans="2:38" ht="2.25" customHeight="1">
      <c r="B19" s="76" t="str">
        <f t="shared" si="0"/>
        <v>Siaha MC</v>
      </c>
      <c r="C19" s="77">
        <v>19</v>
      </c>
      <c r="E19" s="70"/>
      <c r="F19" s="71"/>
      <c r="G19" s="72"/>
      <c r="H19" s="74"/>
      <c r="I19" s="74"/>
      <c r="J19" s="69"/>
      <c r="K19" s="69"/>
      <c r="L19" s="69"/>
      <c r="M19" s="69"/>
      <c r="N19" s="69"/>
      <c r="O19" s="69"/>
      <c r="P19" s="69"/>
      <c r="Q19" s="69"/>
      <c r="R19" s="69"/>
      <c r="S19" s="69"/>
      <c r="T19" s="69"/>
      <c r="U19" s="69"/>
      <c r="V19" s="69"/>
      <c r="W19" s="133"/>
      <c r="X19" s="69"/>
      <c r="AL19" s="69"/>
    </row>
    <row r="20" spans="2:38" ht="15" customHeight="1">
      <c r="B20" s="76" t="str">
        <f t="shared" si="0"/>
        <v>Siaha MC</v>
      </c>
      <c r="C20" s="77">
        <v>20</v>
      </c>
      <c r="E20" s="134">
        <v>1</v>
      </c>
      <c r="F20" s="135" t="s">
        <v>607</v>
      </c>
      <c r="G20" s="288"/>
      <c r="H20" s="93" t="s">
        <v>29</v>
      </c>
      <c r="I20" s="289"/>
      <c r="J20" s="290"/>
      <c r="K20" s="291"/>
      <c r="L20" s="291"/>
      <c r="M20" s="292"/>
      <c r="N20" s="292"/>
      <c r="O20" s="293"/>
      <c r="P20" s="69"/>
      <c r="Q20" s="292"/>
      <c r="R20" s="292"/>
      <c r="S20" s="292"/>
      <c r="T20" s="292"/>
      <c r="U20" s="292"/>
      <c r="V20" s="292"/>
      <c r="W20" s="294"/>
      <c r="X20" s="69"/>
      <c r="AL20" s="69"/>
    </row>
    <row r="21" spans="2:38" ht="15" customHeight="1">
      <c r="B21" s="76" t="str">
        <f t="shared" si="0"/>
        <v>Siaha MC</v>
      </c>
      <c r="C21" s="77">
        <v>21</v>
      </c>
      <c r="E21" s="134">
        <v>2</v>
      </c>
      <c r="F21" s="135" t="s">
        <v>608</v>
      </c>
      <c r="G21" s="288"/>
      <c r="H21" s="93" t="s">
        <v>29</v>
      </c>
      <c r="I21" s="289"/>
      <c r="J21" s="290"/>
      <c r="K21" s="290"/>
      <c r="L21" s="290"/>
      <c r="M21" s="290"/>
      <c r="N21" s="290"/>
      <c r="O21" s="290"/>
      <c r="P21" s="290"/>
      <c r="Q21" s="290"/>
      <c r="R21" s="290"/>
      <c r="S21" s="290"/>
      <c r="T21" s="290"/>
      <c r="U21" s="290"/>
      <c r="V21" s="290"/>
      <c r="W21" s="295"/>
      <c r="X21" s="290"/>
      <c r="AL21" s="69"/>
    </row>
    <row r="22" spans="2:38" ht="15" customHeight="1">
      <c r="B22" s="76" t="str">
        <f t="shared" si="0"/>
        <v>Siaha MC</v>
      </c>
      <c r="C22" s="77">
        <v>22</v>
      </c>
      <c r="E22" s="134">
        <v>3</v>
      </c>
      <c r="F22" s="143" t="s">
        <v>569</v>
      </c>
      <c r="G22" s="288"/>
      <c r="H22" s="93" t="s">
        <v>29</v>
      </c>
      <c r="I22" s="289"/>
      <c r="J22" s="290"/>
      <c r="K22" s="290"/>
      <c r="L22" s="290"/>
      <c r="M22" s="290"/>
      <c r="N22" s="290"/>
      <c r="O22" s="290"/>
      <c r="P22" s="290"/>
      <c r="Q22" s="290"/>
      <c r="R22" s="290"/>
      <c r="S22" s="290"/>
      <c r="T22" s="290"/>
      <c r="U22" s="290"/>
      <c r="V22" s="290"/>
      <c r="W22" s="295"/>
      <c r="X22" s="290"/>
      <c r="AL22" s="69"/>
    </row>
    <row r="23" spans="2:38" ht="15" customHeight="1">
      <c r="B23" s="76" t="str">
        <f t="shared" si="0"/>
        <v>Siaha MC</v>
      </c>
      <c r="C23" s="77">
        <v>23</v>
      </c>
      <c r="E23" s="134">
        <v>4</v>
      </c>
      <c r="F23" s="143" t="s">
        <v>570</v>
      </c>
      <c r="G23" s="296">
        <f>SUM(G20:G22)</f>
        <v>0</v>
      </c>
      <c r="H23" s="93"/>
      <c r="I23" s="297"/>
      <c r="J23" s="298"/>
      <c r="K23" s="298"/>
      <c r="L23" s="69"/>
      <c r="M23" s="298"/>
      <c r="N23" s="298"/>
      <c r="O23" s="298"/>
      <c r="P23" s="298"/>
      <c r="Q23" s="299"/>
      <c r="R23" s="69"/>
      <c r="S23" s="298"/>
      <c r="T23" s="69"/>
      <c r="U23" s="298"/>
      <c r="V23" s="299"/>
      <c r="W23" s="300"/>
      <c r="X23" s="69"/>
      <c r="AL23" s="69"/>
    </row>
    <row r="24" spans="2:38" ht="1.5" customHeight="1">
      <c r="B24" s="76" t="str">
        <f t="shared" si="0"/>
        <v>Siaha MC</v>
      </c>
      <c r="C24" s="77">
        <v>24</v>
      </c>
      <c r="D24" s="125"/>
      <c r="E24" s="70"/>
      <c r="F24" s="183"/>
      <c r="G24" s="181"/>
      <c r="H24" s="74"/>
      <c r="I24" s="74"/>
      <c r="J24" s="74"/>
      <c r="K24" s="74"/>
      <c r="L24" s="74"/>
      <c r="M24" s="74"/>
      <c r="N24" s="74"/>
      <c r="O24" s="74"/>
      <c r="P24" s="74"/>
      <c r="Q24" s="74"/>
      <c r="R24" s="74"/>
      <c r="S24" s="74"/>
      <c r="T24" s="74"/>
      <c r="U24" s="75"/>
      <c r="V24" s="186"/>
      <c r="W24" s="75"/>
      <c r="X24" s="69"/>
      <c r="AL24" s="69"/>
    </row>
    <row r="25" spans="2:38" ht="15" customHeight="1">
      <c r="B25" s="76" t="str">
        <f t="shared" si="0"/>
        <v>Siaha MC</v>
      </c>
      <c r="C25" s="77">
        <v>25</v>
      </c>
      <c r="E25" s="232" t="s">
        <v>575</v>
      </c>
      <c r="F25" s="237"/>
      <c r="G25" s="238" t="s">
        <v>59</v>
      </c>
      <c r="H25" s="130" t="s">
        <v>35</v>
      </c>
      <c r="I25" s="130" t="s">
        <v>36</v>
      </c>
      <c r="J25" s="130" t="s">
        <v>37</v>
      </c>
      <c r="K25" s="130" t="s">
        <v>38</v>
      </c>
      <c r="L25" s="130" t="s">
        <v>39</v>
      </c>
      <c r="M25" s="130" t="s">
        <v>40</v>
      </c>
      <c r="N25" s="130" t="s">
        <v>41</v>
      </c>
      <c r="O25" s="130" t="s">
        <v>42</v>
      </c>
      <c r="P25" s="130" t="s">
        <v>43</v>
      </c>
      <c r="Q25" s="130" t="s">
        <v>44</v>
      </c>
      <c r="R25" s="130" t="s">
        <v>45</v>
      </c>
      <c r="S25" s="130" t="s">
        <v>46</v>
      </c>
      <c r="T25" s="130" t="s">
        <v>47</v>
      </c>
      <c r="U25" s="131" t="s">
        <v>48</v>
      </c>
      <c r="V25" s="239" t="s">
        <v>49</v>
      </c>
      <c r="W25" s="131" t="s">
        <v>50</v>
      </c>
      <c r="X25" s="130" t="s">
        <v>51</v>
      </c>
      <c r="AL25" s="130" t="s">
        <v>117</v>
      </c>
    </row>
    <row r="26" spans="2:38" ht="1.5" customHeight="1">
      <c r="B26" s="76" t="str">
        <f t="shared" si="0"/>
        <v>Siaha MC</v>
      </c>
      <c r="C26" s="77">
        <v>26</v>
      </c>
      <c r="E26" s="70"/>
      <c r="F26" s="71"/>
      <c r="G26" s="227"/>
      <c r="H26" s="74"/>
      <c r="I26" s="74"/>
      <c r="J26" s="74"/>
      <c r="K26" s="74"/>
      <c r="L26" s="74"/>
      <c r="M26" s="74"/>
      <c r="N26" s="74"/>
      <c r="O26" s="74"/>
      <c r="P26" s="74"/>
      <c r="Q26" s="74"/>
      <c r="R26" s="74"/>
      <c r="S26" s="74"/>
      <c r="T26" s="74"/>
      <c r="U26" s="75"/>
      <c r="V26" s="186"/>
      <c r="W26" s="75"/>
      <c r="X26" s="69"/>
      <c r="AL26" s="69"/>
    </row>
    <row r="27" spans="2:38" ht="21" customHeight="1">
      <c r="B27" s="76" t="str">
        <f t="shared" si="0"/>
        <v>Siaha MC</v>
      </c>
      <c r="C27" s="77">
        <v>27</v>
      </c>
      <c r="E27" s="191">
        <v>1</v>
      </c>
      <c r="F27" s="301" t="s">
        <v>814</v>
      </c>
      <c r="G27" s="173" t="s">
        <v>29</v>
      </c>
      <c r="H27" s="163"/>
      <c r="I27" s="250"/>
      <c r="J27" s="250"/>
      <c r="K27" s="163"/>
      <c r="L27" s="250"/>
      <c r="M27" s="250"/>
      <c r="N27" s="163"/>
      <c r="O27" s="250"/>
      <c r="P27" s="250"/>
      <c r="Q27" s="163"/>
      <c r="R27" s="250"/>
      <c r="S27" s="250"/>
      <c r="T27" s="157">
        <f>COUNTIFS(H27:S27,1)</f>
        <v>0</v>
      </c>
      <c r="U27" s="158">
        <f>COUNT(H27,K27,N27,Q27)</f>
        <v>0</v>
      </c>
      <c r="V27" s="171">
        <f>IF(U27=0,0,T27/U27)</f>
        <v>0</v>
      </c>
      <c r="W27" s="160">
        <v>10</v>
      </c>
      <c r="X27" s="161"/>
      <c r="AK27" s="180"/>
      <c r="AL27" s="302" t="s">
        <v>161</v>
      </c>
    </row>
    <row r="28" spans="2:38" ht="19.5" customHeight="1">
      <c r="B28" s="76" t="str">
        <f t="shared" si="0"/>
        <v>Siaha MC</v>
      </c>
      <c r="C28" s="77">
        <v>28</v>
      </c>
      <c r="E28" s="191">
        <v>2</v>
      </c>
      <c r="F28" s="240" t="s">
        <v>162</v>
      </c>
      <c r="G28" s="173" t="s">
        <v>163</v>
      </c>
      <c r="H28" s="163"/>
      <c r="I28" s="250"/>
      <c r="J28" s="250"/>
      <c r="K28" s="163"/>
      <c r="L28" s="250"/>
      <c r="M28" s="250"/>
      <c r="N28" s="163"/>
      <c r="O28" s="250"/>
      <c r="P28" s="250"/>
      <c r="Q28" s="163"/>
      <c r="R28" s="250"/>
      <c r="S28" s="250"/>
      <c r="T28" s="157">
        <f>COUNTIFS(H28:S28,1)</f>
        <v>0</v>
      </c>
      <c r="U28" s="158">
        <f>COUNT(H28,K28,N28,Q28)</f>
        <v>0</v>
      </c>
      <c r="V28" s="171">
        <f>IF(U28=0,0,T28/U28)</f>
        <v>0</v>
      </c>
      <c r="W28" s="160">
        <v>5</v>
      </c>
      <c r="X28" s="161"/>
      <c r="AK28" s="180"/>
      <c r="AL28" s="302" t="s">
        <v>161</v>
      </c>
    </row>
    <row r="29" spans="2:38" ht="1.5" customHeight="1">
      <c r="B29" s="76" t="str">
        <f t="shared" si="0"/>
        <v>Siaha MC</v>
      </c>
      <c r="C29" s="77">
        <v>29</v>
      </c>
      <c r="D29" s="125"/>
      <c r="E29" s="70"/>
      <c r="F29" s="183"/>
      <c r="G29" s="181"/>
      <c r="H29" s="185"/>
      <c r="I29" s="185"/>
      <c r="J29" s="185"/>
      <c r="K29" s="185"/>
      <c r="L29" s="185"/>
      <c r="M29" s="185"/>
      <c r="N29" s="185"/>
      <c r="O29" s="185"/>
      <c r="P29" s="185"/>
      <c r="Q29" s="185"/>
      <c r="R29" s="185"/>
      <c r="S29" s="185"/>
      <c r="T29" s="74"/>
      <c r="U29" s="75"/>
      <c r="V29" s="186"/>
      <c r="W29" s="75"/>
      <c r="X29" s="69"/>
      <c r="AL29" s="69"/>
    </row>
    <row r="30" spans="2:38" ht="15" customHeight="1">
      <c r="B30" s="76" t="str">
        <f t="shared" si="0"/>
        <v>Siaha MC</v>
      </c>
      <c r="C30" s="77">
        <v>30</v>
      </c>
      <c r="E30" s="232" t="s">
        <v>578</v>
      </c>
      <c r="F30" s="237"/>
      <c r="G30" s="238" t="s">
        <v>59</v>
      </c>
      <c r="H30" s="190" t="s">
        <v>35</v>
      </c>
      <c r="I30" s="190" t="s">
        <v>36</v>
      </c>
      <c r="J30" s="190" t="s">
        <v>37</v>
      </c>
      <c r="K30" s="190" t="s">
        <v>38</v>
      </c>
      <c r="L30" s="190" t="s">
        <v>39</v>
      </c>
      <c r="M30" s="190" t="s">
        <v>40</v>
      </c>
      <c r="N30" s="190" t="s">
        <v>41</v>
      </c>
      <c r="O30" s="190" t="s">
        <v>42</v>
      </c>
      <c r="P30" s="190" t="s">
        <v>43</v>
      </c>
      <c r="Q30" s="190" t="s">
        <v>44</v>
      </c>
      <c r="R30" s="190" t="s">
        <v>45</v>
      </c>
      <c r="S30" s="190" t="s">
        <v>46</v>
      </c>
      <c r="T30" s="130" t="s">
        <v>47</v>
      </c>
      <c r="U30" s="131" t="s">
        <v>48</v>
      </c>
      <c r="V30" s="239" t="s">
        <v>49</v>
      </c>
      <c r="W30" s="131" t="s">
        <v>50</v>
      </c>
      <c r="X30" s="130" t="s">
        <v>51</v>
      </c>
      <c r="AL30" s="130" t="s">
        <v>117</v>
      </c>
    </row>
    <row r="31" spans="2:38" ht="1.5" customHeight="1">
      <c r="B31" s="76" t="str">
        <f t="shared" si="0"/>
        <v>Siaha MC</v>
      </c>
      <c r="C31" s="77">
        <v>31</v>
      </c>
      <c r="E31" s="70"/>
      <c r="F31" s="71"/>
      <c r="G31" s="227"/>
      <c r="H31" s="185"/>
      <c r="I31" s="185"/>
      <c r="J31" s="185"/>
      <c r="K31" s="185"/>
      <c r="L31" s="185"/>
      <c r="M31" s="185"/>
      <c r="N31" s="185"/>
      <c r="O31" s="185"/>
      <c r="P31" s="185"/>
      <c r="Q31" s="185"/>
      <c r="R31" s="185"/>
      <c r="S31" s="185"/>
      <c r="T31" s="74"/>
      <c r="U31" s="75"/>
      <c r="V31" s="186"/>
      <c r="W31" s="75"/>
      <c r="X31" s="69"/>
      <c r="AL31" s="69"/>
    </row>
    <row r="32" spans="2:38" ht="24" customHeight="1">
      <c r="B32" s="76" t="str">
        <f t="shared" si="0"/>
        <v>Siaha MC</v>
      </c>
      <c r="C32" s="77">
        <v>32</v>
      </c>
      <c r="D32" s="125"/>
      <c r="E32" s="134">
        <v>1</v>
      </c>
      <c r="F32" s="303" t="s">
        <v>577</v>
      </c>
      <c r="G32" s="173" t="s">
        <v>163</v>
      </c>
      <c r="H32" s="163"/>
      <c r="I32" s="163"/>
      <c r="J32" s="163"/>
      <c r="K32" s="163"/>
      <c r="L32" s="163"/>
      <c r="M32" s="163"/>
      <c r="N32" s="163"/>
      <c r="O32" s="163"/>
      <c r="P32" s="163"/>
      <c r="Q32" s="163"/>
      <c r="R32" s="163"/>
      <c r="S32" s="163"/>
      <c r="T32" s="157">
        <f>COUNTIF(H32:S32,1)</f>
        <v>0</v>
      </c>
      <c r="U32" s="158">
        <f>COUNT(H32:S32)</f>
        <v>0</v>
      </c>
      <c r="V32" s="171">
        <f>IF(U32=0,0,T32/U32)</f>
        <v>0</v>
      </c>
      <c r="W32" s="160">
        <v>5</v>
      </c>
      <c r="X32" s="200"/>
      <c r="AL32" s="234" t="s">
        <v>120</v>
      </c>
    </row>
    <row r="33" spans="2:38" ht="21" customHeight="1">
      <c r="B33" s="76" t="str">
        <f t="shared" si="0"/>
        <v>Siaha MC</v>
      </c>
      <c r="C33" s="77">
        <v>33</v>
      </c>
      <c r="D33" s="125"/>
      <c r="E33" s="134">
        <v>2</v>
      </c>
      <c r="F33" s="303" t="s">
        <v>576</v>
      </c>
      <c r="G33" s="173" t="s">
        <v>163</v>
      </c>
      <c r="H33" s="163"/>
      <c r="I33" s="163"/>
      <c r="J33" s="163"/>
      <c r="K33" s="163"/>
      <c r="L33" s="163"/>
      <c r="M33" s="163"/>
      <c r="N33" s="163"/>
      <c r="O33" s="163"/>
      <c r="P33" s="163"/>
      <c r="Q33" s="163"/>
      <c r="R33" s="163"/>
      <c r="S33" s="163"/>
      <c r="T33" s="157">
        <f t="shared" ref="T33:T36" si="1">COUNTIF(H33:S33,1)</f>
        <v>0</v>
      </c>
      <c r="U33" s="158">
        <f t="shared" ref="U33:U36" si="2">COUNT(H33:S33)</f>
        <v>0</v>
      </c>
      <c r="V33" s="171">
        <f t="shared" ref="V33:V36" si="3">IF(U33=0,0,T33/U33)</f>
        <v>0</v>
      </c>
      <c r="W33" s="160">
        <v>5</v>
      </c>
      <c r="X33" s="161"/>
      <c r="AL33" s="234" t="s">
        <v>120</v>
      </c>
    </row>
    <row r="34" spans="2:38" ht="23.25" customHeight="1">
      <c r="B34" s="76" t="str">
        <f t="shared" si="0"/>
        <v>Siaha MC</v>
      </c>
      <c r="C34" s="77">
        <v>34</v>
      </c>
      <c r="D34" s="125"/>
      <c r="E34" s="134">
        <v>3</v>
      </c>
      <c r="F34" s="304" t="s">
        <v>813</v>
      </c>
      <c r="G34" s="173" t="s">
        <v>163</v>
      </c>
      <c r="H34" s="163"/>
      <c r="I34" s="163"/>
      <c r="J34" s="163"/>
      <c r="K34" s="163"/>
      <c r="L34" s="163"/>
      <c r="M34" s="163"/>
      <c r="N34" s="163"/>
      <c r="O34" s="163"/>
      <c r="P34" s="163"/>
      <c r="Q34" s="163"/>
      <c r="R34" s="163"/>
      <c r="S34" s="163"/>
      <c r="T34" s="157">
        <f t="shared" si="1"/>
        <v>0</v>
      </c>
      <c r="U34" s="158">
        <f t="shared" si="2"/>
        <v>0</v>
      </c>
      <c r="V34" s="171">
        <f t="shared" si="3"/>
        <v>0</v>
      </c>
      <c r="W34" s="160">
        <v>5</v>
      </c>
      <c r="X34" s="200"/>
      <c r="AL34" s="234" t="s">
        <v>120</v>
      </c>
    </row>
    <row r="35" spans="2:38" ht="21.6" customHeight="1">
      <c r="B35" s="76" t="str">
        <f t="shared" si="0"/>
        <v>Siaha MC</v>
      </c>
      <c r="C35" s="77">
        <v>35</v>
      </c>
      <c r="D35" s="125"/>
      <c r="E35" s="134">
        <v>4</v>
      </c>
      <c r="F35" s="303" t="s">
        <v>811</v>
      </c>
      <c r="G35" s="173" t="s">
        <v>751</v>
      </c>
      <c r="H35" s="163"/>
      <c r="I35" s="163"/>
      <c r="J35" s="163"/>
      <c r="K35" s="163"/>
      <c r="L35" s="163"/>
      <c r="M35" s="163"/>
      <c r="N35" s="163"/>
      <c r="O35" s="163"/>
      <c r="P35" s="163"/>
      <c r="Q35" s="163"/>
      <c r="R35" s="163"/>
      <c r="S35" s="163"/>
      <c r="T35" s="157">
        <f t="shared" si="1"/>
        <v>0</v>
      </c>
      <c r="U35" s="158">
        <f t="shared" si="2"/>
        <v>0</v>
      </c>
      <c r="V35" s="171">
        <f t="shared" si="3"/>
        <v>0</v>
      </c>
      <c r="W35" s="160"/>
      <c r="X35" s="161"/>
      <c r="AL35" s="234" t="s">
        <v>120</v>
      </c>
    </row>
    <row r="36" spans="2:38" ht="21" customHeight="1">
      <c r="B36" s="76" t="str">
        <f t="shared" si="0"/>
        <v>Siaha MC</v>
      </c>
      <c r="C36" s="77">
        <v>36</v>
      </c>
      <c r="D36" s="125"/>
      <c r="E36" s="134">
        <v>5</v>
      </c>
      <c r="F36" s="242" t="s">
        <v>663</v>
      </c>
      <c r="G36" s="173" t="s">
        <v>163</v>
      </c>
      <c r="H36" s="163"/>
      <c r="I36" s="163"/>
      <c r="J36" s="163"/>
      <c r="K36" s="163"/>
      <c r="L36" s="163"/>
      <c r="M36" s="163"/>
      <c r="N36" s="163"/>
      <c r="O36" s="163"/>
      <c r="P36" s="163"/>
      <c r="Q36" s="163"/>
      <c r="R36" s="163"/>
      <c r="S36" s="163"/>
      <c r="T36" s="157">
        <f t="shared" si="1"/>
        <v>0</v>
      </c>
      <c r="U36" s="158">
        <f t="shared" si="2"/>
        <v>0</v>
      </c>
      <c r="V36" s="171">
        <f t="shared" si="3"/>
        <v>0</v>
      </c>
      <c r="W36" s="160">
        <v>10</v>
      </c>
      <c r="X36" s="161"/>
      <c r="AL36" s="234" t="s">
        <v>120</v>
      </c>
    </row>
    <row r="37" spans="2:38" ht="1.5" customHeight="1">
      <c r="B37" s="76" t="str">
        <f t="shared" si="0"/>
        <v>Siaha MC</v>
      </c>
      <c r="C37" s="77">
        <v>37</v>
      </c>
      <c r="E37" s="70"/>
      <c r="F37" s="71"/>
      <c r="G37" s="227"/>
      <c r="H37" s="185"/>
      <c r="I37" s="185"/>
      <c r="J37" s="185"/>
      <c r="K37" s="185"/>
      <c r="L37" s="185"/>
      <c r="M37" s="185"/>
      <c r="N37" s="185"/>
      <c r="O37" s="185"/>
      <c r="P37" s="185"/>
      <c r="Q37" s="185"/>
      <c r="R37" s="185"/>
      <c r="S37" s="185"/>
      <c r="T37" s="74"/>
      <c r="U37" s="75"/>
      <c r="V37" s="186"/>
      <c r="W37" s="75"/>
      <c r="X37" s="69"/>
      <c r="AL37" s="69"/>
    </row>
    <row r="38" spans="2:38" ht="15" customHeight="1">
      <c r="B38" s="76" t="str">
        <f t="shared" si="0"/>
        <v>Siaha MC</v>
      </c>
      <c r="C38" s="77">
        <v>38</v>
      </c>
      <c r="E38" s="241" t="s">
        <v>647</v>
      </c>
      <c r="F38" s="237"/>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131" t="s">
        <v>50</v>
      </c>
      <c r="X38" s="130" t="s">
        <v>51</v>
      </c>
      <c r="AL38" s="130" t="s">
        <v>117</v>
      </c>
    </row>
    <row r="39" spans="2:38" ht="1.5" customHeight="1">
      <c r="B39" s="76" t="str">
        <f t="shared" si="0"/>
        <v>Siaha MC</v>
      </c>
      <c r="C39" s="77">
        <v>39</v>
      </c>
      <c r="E39" s="70"/>
      <c r="F39" s="71"/>
      <c r="G39" s="227"/>
      <c r="H39" s="185"/>
      <c r="I39" s="185"/>
      <c r="J39" s="185"/>
      <c r="K39" s="185"/>
      <c r="L39" s="185"/>
      <c r="M39" s="185"/>
      <c r="N39" s="185"/>
      <c r="O39" s="185"/>
      <c r="P39" s="185"/>
      <c r="Q39" s="185"/>
      <c r="R39" s="185"/>
      <c r="S39" s="185"/>
      <c r="T39" s="74"/>
      <c r="U39" s="75"/>
      <c r="V39" s="186"/>
      <c r="W39" s="75"/>
      <c r="X39" s="69"/>
      <c r="AL39" s="69"/>
    </row>
    <row r="40" spans="2:38" ht="21" customHeight="1">
      <c r="B40" s="76" t="str">
        <f t="shared" si="0"/>
        <v>Siaha MC</v>
      </c>
      <c r="C40" s="77">
        <v>40</v>
      </c>
      <c r="E40" s="191">
        <v>1</v>
      </c>
      <c r="F40" s="305" t="s">
        <v>646</v>
      </c>
      <c r="G40" s="154" t="s">
        <v>669</v>
      </c>
      <c r="H40" s="163"/>
      <c r="I40" s="163"/>
      <c r="J40" s="163"/>
      <c r="K40" s="163"/>
      <c r="L40" s="163"/>
      <c r="M40" s="163"/>
      <c r="N40" s="163"/>
      <c r="O40" s="163"/>
      <c r="P40" s="163"/>
      <c r="Q40" s="163"/>
      <c r="R40" s="163"/>
      <c r="S40" s="163"/>
      <c r="T40" s="157">
        <f>COUNTIF(H40:S40,1)</f>
        <v>0</v>
      </c>
      <c r="U40" s="158">
        <f t="shared" ref="U40" si="4">COUNT(H40:S40)</f>
        <v>0</v>
      </c>
      <c r="V40" s="171">
        <f t="shared" ref="V40" si="5">IF(U40=0,0,T40/U40)</f>
        <v>0</v>
      </c>
      <c r="W40" s="164">
        <v>5</v>
      </c>
      <c r="X40" s="161"/>
      <c r="AK40" s="180"/>
      <c r="AL40" s="234" t="s">
        <v>120</v>
      </c>
    </row>
    <row r="41" spans="2:38" ht="15.75" customHeight="1">
      <c r="B41" s="69"/>
      <c r="E41" s="71"/>
      <c r="F41" s="71"/>
      <c r="G41" s="72"/>
      <c r="H41" s="74"/>
      <c r="I41" s="74"/>
      <c r="J41" s="74"/>
      <c r="K41" s="74"/>
      <c r="L41" s="74"/>
      <c r="M41" s="74"/>
      <c r="N41" s="74"/>
      <c r="O41" s="74"/>
      <c r="P41" s="74"/>
      <c r="Q41" s="74"/>
      <c r="R41" s="74"/>
      <c r="S41" s="74"/>
      <c r="T41" s="74"/>
      <c r="U41" s="75"/>
      <c r="V41" s="74"/>
      <c r="W41" s="75"/>
      <c r="AL41" s="74"/>
    </row>
    <row r="42" spans="2:38" ht="15.75" customHeight="1">
      <c r="B42" s="69"/>
      <c r="E42" s="71"/>
      <c r="F42" s="243" t="s">
        <v>573</v>
      </c>
      <c r="G42" s="72"/>
      <c r="H42" s="74"/>
      <c r="I42" s="74"/>
      <c r="J42" s="74"/>
      <c r="K42" s="74"/>
      <c r="L42" s="74"/>
      <c r="M42" s="74"/>
      <c r="N42" s="74"/>
      <c r="O42" s="74"/>
      <c r="P42" s="74"/>
      <c r="Q42" s="74"/>
      <c r="R42" s="74"/>
      <c r="S42" s="74"/>
      <c r="T42" s="74"/>
      <c r="U42" s="75"/>
      <c r="V42" s="74"/>
      <c r="W42" s="75"/>
      <c r="AL42" s="74"/>
    </row>
    <row r="43" spans="2:38" ht="5.0999999999999996" customHeight="1">
      <c r="B43" s="69"/>
      <c r="E43" s="71"/>
      <c r="F43" s="71"/>
      <c r="G43" s="72"/>
      <c r="H43" s="74"/>
      <c r="I43" s="74"/>
      <c r="J43" s="74"/>
      <c r="K43" s="74"/>
      <c r="L43" s="74"/>
      <c r="M43" s="74"/>
      <c r="N43" s="74"/>
      <c r="O43" s="74"/>
      <c r="P43" s="74"/>
      <c r="Q43" s="74"/>
      <c r="R43" s="74"/>
      <c r="S43" s="74"/>
      <c r="T43" s="74"/>
      <c r="U43" s="75"/>
      <c r="V43" s="74"/>
      <c r="W43" s="75"/>
      <c r="AL43" s="74"/>
    </row>
    <row r="44" spans="2:38" ht="23.1" customHeight="1">
      <c r="B44" s="69"/>
      <c r="D44" s="244" t="s">
        <v>196</v>
      </c>
      <c r="E44" s="245">
        <v>1</v>
      </c>
      <c r="F44" s="306" t="s">
        <v>591</v>
      </c>
      <c r="G44" s="247" t="s">
        <v>167</v>
      </c>
      <c r="H44" s="179" t="s">
        <v>171</v>
      </c>
      <c r="I44" s="259">
        <v>5</v>
      </c>
      <c r="J44" s="260">
        <f t="shared" ref="J44:K46" si="6">T32</f>
        <v>0</v>
      </c>
      <c r="K44" s="260">
        <f t="shared" si="6"/>
        <v>0</v>
      </c>
      <c r="L44" s="249" t="e">
        <f t="shared" ref="L44:L49" si="7">J44/K44</f>
        <v>#DIV/0!</v>
      </c>
      <c r="M44" s="307" t="s">
        <v>391</v>
      </c>
      <c r="N44" s="74"/>
      <c r="O44" s="74"/>
      <c r="P44" s="74"/>
      <c r="Q44" s="74"/>
      <c r="R44" s="74"/>
      <c r="S44" s="74"/>
      <c r="T44" s="74"/>
      <c r="U44" s="75"/>
      <c r="V44" s="74"/>
      <c r="W44" s="75"/>
      <c r="AL44" s="74"/>
    </row>
    <row r="45" spans="2:38" ht="21.9" customHeight="1">
      <c r="B45" s="69"/>
      <c r="D45" s="244" t="s">
        <v>197</v>
      </c>
      <c r="E45" s="245">
        <v>2</v>
      </c>
      <c r="F45" s="306" t="s">
        <v>590</v>
      </c>
      <c r="G45" s="247" t="s">
        <v>167</v>
      </c>
      <c r="H45" s="179" t="s">
        <v>171</v>
      </c>
      <c r="I45" s="259">
        <v>5</v>
      </c>
      <c r="J45" s="260">
        <f t="shared" si="6"/>
        <v>0</v>
      </c>
      <c r="K45" s="260">
        <f t="shared" si="6"/>
        <v>0</v>
      </c>
      <c r="L45" s="249" t="e">
        <f t="shared" si="7"/>
        <v>#DIV/0!</v>
      </c>
      <c r="M45" s="307" t="s">
        <v>391</v>
      </c>
      <c r="N45" s="74"/>
      <c r="O45" s="74"/>
      <c r="P45" s="74"/>
      <c r="Q45" s="74"/>
      <c r="R45" s="74"/>
      <c r="S45" s="74"/>
      <c r="T45" s="74"/>
      <c r="U45" s="75"/>
      <c r="V45" s="74"/>
      <c r="W45" s="75"/>
      <c r="AL45" s="74"/>
    </row>
    <row r="46" spans="2:38" ht="22.5" customHeight="1">
      <c r="B46" s="69"/>
      <c r="D46" s="244" t="s">
        <v>198</v>
      </c>
      <c r="E46" s="245">
        <v>3</v>
      </c>
      <c r="F46" s="306" t="s">
        <v>589</v>
      </c>
      <c r="G46" s="247" t="s">
        <v>167</v>
      </c>
      <c r="H46" s="179" t="s">
        <v>171</v>
      </c>
      <c r="I46" s="259">
        <v>5</v>
      </c>
      <c r="J46" s="260">
        <f t="shared" si="6"/>
        <v>0</v>
      </c>
      <c r="K46" s="260">
        <f t="shared" si="6"/>
        <v>0</v>
      </c>
      <c r="L46" s="249" t="e">
        <f t="shared" si="7"/>
        <v>#DIV/0!</v>
      </c>
      <c r="M46" s="307" t="s">
        <v>391</v>
      </c>
      <c r="N46" s="74"/>
      <c r="O46" s="74"/>
      <c r="P46" s="74"/>
      <c r="Q46" s="74"/>
      <c r="R46" s="74"/>
      <c r="S46" s="74"/>
      <c r="T46" s="74"/>
      <c r="U46" s="75"/>
      <c r="V46" s="74"/>
      <c r="W46" s="75"/>
      <c r="AL46" s="74"/>
    </row>
    <row r="47" spans="2:38" ht="20.100000000000001" customHeight="1">
      <c r="B47" s="69"/>
      <c r="D47" s="244" t="s">
        <v>199</v>
      </c>
      <c r="E47" s="245">
        <v>4</v>
      </c>
      <c r="F47" s="242" t="s">
        <v>664</v>
      </c>
      <c r="G47" s="247" t="s">
        <v>167</v>
      </c>
      <c r="H47" s="179" t="s">
        <v>171</v>
      </c>
      <c r="I47" s="259">
        <v>10</v>
      </c>
      <c r="J47" s="260">
        <f>T36</f>
        <v>0</v>
      </c>
      <c r="K47" s="260">
        <f>U36</f>
        <v>0</v>
      </c>
      <c r="L47" s="249" t="e">
        <f t="shared" si="7"/>
        <v>#DIV/0!</v>
      </c>
      <c r="M47" s="307" t="s">
        <v>397</v>
      </c>
      <c r="N47" s="74"/>
      <c r="O47" s="74"/>
      <c r="P47" s="74"/>
      <c r="Q47" s="74"/>
      <c r="R47" s="74"/>
      <c r="S47" s="74"/>
      <c r="T47" s="74"/>
      <c r="U47" s="75"/>
      <c r="V47" s="74"/>
      <c r="W47" s="75"/>
      <c r="AL47" s="74"/>
    </row>
    <row r="48" spans="2:38" ht="21.9" customHeight="1">
      <c r="B48" s="69"/>
      <c r="D48" s="244" t="s">
        <v>202</v>
      </c>
      <c r="E48" s="245">
        <v>5</v>
      </c>
      <c r="F48" s="253" t="s">
        <v>587</v>
      </c>
      <c r="G48" s="247" t="s">
        <v>167</v>
      </c>
      <c r="H48" s="179" t="s">
        <v>171</v>
      </c>
      <c r="I48" s="259">
        <v>10</v>
      </c>
      <c r="J48" s="260">
        <f>T27</f>
        <v>0</v>
      </c>
      <c r="K48" s="260">
        <f>U27</f>
        <v>0</v>
      </c>
      <c r="L48" s="249" t="e">
        <f t="shared" si="7"/>
        <v>#DIV/0!</v>
      </c>
      <c r="M48" s="307" t="s">
        <v>391</v>
      </c>
      <c r="N48" s="74"/>
      <c r="O48" s="74"/>
      <c r="P48" s="74"/>
      <c r="Q48" s="74"/>
      <c r="R48" s="74"/>
      <c r="S48" s="74"/>
      <c r="T48" s="74"/>
      <c r="U48" s="75"/>
      <c r="V48" s="74"/>
      <c r="W48" s="75"/>
      <c r="AL48" s="74"/>
    </row>
    <row r="49" spans="2:38" ht="15.75" customHeight="1">
      <c r="B49" s="69"/>
      <c r="D49" s="244" t="s">
        <v>202</v>
      </c>
      <c r="E49" s="245">
        <v>6</v>
      </c>
      <c r="F49" s="308" t="s">
        <v>586</v>
      </c>
      <c r="G49" s="247" t="s">
        <v>167</v>
      </c>
      <c r="H49" s="179" t="s">
        <v>171</v>
      </c>
      <c r="I49" s="259">
        <v>5</v>
      </c>
      <c r="J49" s="260">
        <f>T28</f>
        <v>0</v>
      </c>
      <c r="K49" s="260">
        <f>U28</f>
        <v>0</v>
      </c>
      <c r="L49" s="249" t="e">
        <f t="shared" si="7"/>
        <v>#DIV/0!</v>
      </c>
      <c r="M49" s="307" t="s">
        <v>391</v>
      </c>
      <c r="N49" s="74"/>
      <c r="O49" s="74"/>
      <c r="P49" s="74"/>
      <c r="Q49" s="74"/>
      <c r="R49" s="74"/>
      <c r="S49" s="74"/>
      <c r="T49" s="74"/>
      <c r="U49" s="75"/>
      <c r="V49" s="74"/>
      <c r="W49" s="75"/>
      <c r="AL49" s="74"/>
    </row>
    <row r="50" spans="2:38" ht="21.6" customHeight="1">
      <c r="D50" s="266" t="s">
        <v>200</v>
      </c>
      <c r="E50" s="245">
        <v>7</v>
      </c>
      <c r="F50" s="305" t="s">
        <v>645</v>
      </c>
      <c r="G50" s="247" t="s">
        <v>167</v>
      </c>
      <c r="H50" s="179" t="s">
        <v>171</v>
      </c>
      <c r="I50" s="259">
        <v>5</v>
      </c>
      <c r="J50" s="260">
        <f>T40</f>
        <v>0</v>
      </c>
      <c r="K50" s="260">
        <f>U40</f>
        <v>0</v>
      </c>
      <c r="L50" s="249" t="e">
        <f>J50/K50</f>
        <v>#DIV/0!</v>
      </c>
      <c r="M50" s="307" t="s">
        <v>391</v>
      </c>
    </row>
  </sheetData>
  <sheetProtection password="CC6B" sheet="1" objects="1" scenarios="1" selectLockedCells="1" autoFilter="0"/>
  <autoFilter ref="D17:AL40" xr:uid="{00000000-0009-0000-0000-000003000000}"/>
  <mergeCells count="2">
    <mergeCell ref="F4:U4"/>
    <mergeCell ref="V10:W10"/>
  </mergeCells>
  <hyperlinks>
    <hyperlink ref="X10" location="INDEX!A1" display="..Go to INDEX.." xr:uid="{00000000-0004-0000-0300-000000000000}"/>
  </hyperlinks>
  <pageMargins left="0.23622047244094491" right="0" top="0.51181102362204722" bottom="0.43307086614173229" header="0" footer="0"/>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L44"/>
  <sheetViews>
    <sheetView workbookViewId="0">
      <selection activeCell="M26" sqref="M26"/>
    </sheetView>
  </sheetViews>
  <sheetFormatPr defaultColWidth="14.44140625" defaultRowHeight="15" customHeight="1"/>
  <cols>
    <col min="1" max="3" width="4.5546875" style="1" customWidth="1"/>
    <col min="4" max="4" width="2.44140625" style="1" customWidth="1"/>
    <col min="5" max="5" width="3.33203125" style="1" customWidth="1"/>
    <col min="6" max="6" width="52.88671875" style="1" customWidth="1"/>
    <col min="7" max="7" width="5.5546875" style="1" customWidth="1"/>
    <col min="8" max="9" width="3.109375" style="1" customWidth="1"/>
    <col min="10" max="11" width="3.6640625" style="1" customWidth="1"/>
    <col min="12" max="12" width="4.6640625" style="1" customWidth="1"/>
    <col min="13" max="19" width="3.109375" style="1" customWidth="1"/>
    <col min="20" max="20" width="4.44140625" style="1" customWidth="1"/>
    <col min="21" max="21" width="4.109375" style="1" customWidth="1"/>
    <col min="22" max="22" width="6.44140625" style="1" customWidth="1"/>
    <col min="23" max="23" width="4.88671875" style="1" customWidth="1"/>
    <col min="24" max="24" width="13.109375" style="1" customWidth="1"/>
    <col min="25" max="25" width="2.6640625" style="1" customWidth="1"/>
    <col min="26" max="36" width="10.5546875" style="1" customWidth="1"/>
    <col min="37" max="37" width="17.5546875" style="1" customWidth="1"/>
    <col min="38" max="38" width="9.44140625" style="1" customWidth="1"/>
    <col min="39" max="16384" width="14.44140625" style="1"/>
  </cols>
  <sheetData>
    <row r="1" spans="2:38" ht="3.75" customHeight="1">
      <c r="B1" s="69" t="str">
        <f>G6</f>
        <v>Siaha MC</v>
      </c>
      <c r="C1" s="77">
        <v>1</v>
      </c>
      <c r="E1" s="70"/>
      <c r="F1" s="71"/>
      <c r="G1" s="72"/>
      <c r="H1" s="73"/>
      <c r="I1" s="74"/>
      <c r="J1" s="74"/>
      <c r="K1" s="74"/>
      <c r="L1" s="74"/>
      <c r="M1" s="74"/>
      <c r="N1" s="74"/>
      <c r="O1" s="74"/>
      <c r="P1" s="74"/>
      <c r="Q1" s="74"/>
      <c r="R1" s="74"/>
      <c r="S1" s="74"/>
      <c r="T1" s="74"/>
      <c r="U1" s="75"/>
      <c r="V1" s="74"/>
      <c r="W1" s="75"/>
      <c r="AL1" s="74"/>
    </row>
    <row r="2" spans="2:38" ht="16.5" customHeight="1">
      <c r="B2" s="76" t="str">
        <f t="shared" ref="B2:B28" si="0">B1</f>
        <v>Siaha MC</v>
      </c>
      <c r="C2" s="77">
        <v>2</v>
      </c>
      <c r="D2" s="71" t="s">
        <v>13</v>
      </c>
      <c r="E2" s="70"/>
      <c r="F2" s="78" t="s">
        <v>777</v>
      </c>
      <c r="G2" s="79"/>
      <c r="H2" s="80"/>
      <c r="I2" s="80"/>
      <c r="J2" s="80"/>
      <c r="K2" s="80"/>
      <c r="L2" s="80"/>
      <c r="M2" s="80"/>
      <c r="N2" s="80"/>
      <c r="O2" s="80"/>
      <c r="P2" s="80"/>
      <c r="Q2" s="80"/>
      <c r="R2" s="80"/>
      <c r="S2" s="80"/>
      <c r="T2" s="80"/>
      <c r="U2" s="80"/>
      <c r="V2" s="81" t="s">
        <v>15</v>
      </c>
      <c r="W2" s="81"/>
      <c r="AL2" s="81" t="s">
        <v>15</v>
      </c>
    </row>
    <row r="3" spans="2:38" ht="6" customHeight="1">
      <c r="B3" s="76" t="str">
        <f t="shared" si="0"/>
        <v>Siaha MC</v>
      </c>
      <c r="C3" s="77">
        <v>3</v>
      </c>
      <c r="E3" s="70"/>
      <c r="F3" s="71"/>
      <c r="G3" s="72"/>
      <c r="H3" s="73"/>
      <c r="I3" s="74"/>
      <c r="J3" s="74"/>
      <c r="K3" s="74"/>
      <c r="L3" s="74"/>
      <c r="M3" s="74"/>
      <c r="N3" s="74"/>
      <c r="O3" s="74"/>
      <c r="P3" s="74"/>
      <c r="Q3" s="74"/>
      <c r="R3" s="74"/>
      <c r="S3" s="74"/>
      <c r="T3" s="74"/>
      <c r="U3" s="75"/>
      <c r="V3" s="74"/>
      <c r="W3" s="75"/>
      <c r="AL3" s="74"/>
    </row>
    <row r="4" spans="2:38" ht="13.5" customHeight="1">
      <c r="B4" s="76" t="str">
        <f t="shared" si="0"/>
        <v>Siaha MC</v>
      </c>
      <c r="C4" s="77">
        <v>4</v>
      </c>
      <c r="E4" s="70"/>
      <c r="F4" s="646" t="s">
        <v>16</v>
      </c>
      <c r="G4" s="647"/>
      <c r="H4" s="647"/>
      <c r="I4" s="647"/>
      <c r="J4" s="647"/>
      <c r="K4" s="647"/>
      <c r="L4" s="647"/>
      <c r="M4" s="647"/>
      <c r="N4" s="647"/>
      <c r="O4" s="647"/>
      <c r="P4" s="647"/>
      <c r="Q4" s="647"/>
      <c r="R4" s="647"/>
      <c r="S4" s="647"/>
      <c r="T4" s="647"/>
      <c r="U4" s="648"/>
      <c r="V4" s="82" t="s">
        <v>17</v>
      </c>
      <c r="W4" s="83"/>
      <c r="X4" s="270"/>
      <c r="AL4" s="85"/>
    </row>
    <row r="5" spans="2:38" ht="3" customHeight="1">
      <c r="B5" s="76" t="str">
        <f t="shared" si="0"/>
        <v>Siaha MC</v>
      </c>
      <c r="C5" s="77">
        <v>5</v>
      </c>
      <c r="E5" s="70"/>
      <c r="F5" s="86"/>
      <c r="G5" s="87"/>
      <c r="H5" s="88"/>
      <c r="I5" s="86"/>
      <c r="J5" s="86"/>
      <c r="K5" s="86"/>
      <c r="L5" s="86"/>
      <c r="M5" s="86"/>
      <c r="N5" s="86"/>
      <c r="O5" s="86"/>
      <c r="P5" s="86"/>
      <c r="Q5" s="86"/>
      <c r="R5" s="86"/>
      <c r="S5" s="86"/>
      <c r="T5" s="86"/>
      <c r="U5" s="89"/>
      <c r="V5" s="86"/>
      <c r="W5" s="89"/>
      <c r="AL5" s="86"/>
    </row>
    <row r="6" spans="2:38" ht="14.25" customHeight="1">
      <c r="B6" s="76" t="str">
        <f t="shared" si="0"/>
        <v>Siaha MC</v>
      </c>
      <c r="C6" s="77">
        <v>6</v>
      </c>
      <c r="E6" s="70"/>
      <c r="F6" s="90" t="s">
        <v>792</v>
      </c>
      <c r="G6" s="309" t="str">
        <f>'UPHC,PHC,CHC,SDH'!G6</f>
        <v>Siaha MC</v>
      </c>
      <c r="H6" s="97"/>
      <c r="I6" s="97"/>
      <c r="J6" s="97"/>
      <c r="K6" s="97"/>
      <c r="L6" s="93"/>
      <c r="M6" s="86"/>
      <c r="N6" s="94" t="s">
        <v>20</v>
      </c>
      <c r="O6" s="95"/>
      <c r="P6" s="95"/>
      <c r="Q6" s="95"/>
      <c r="R6" s="274" t="str">
        <f>'UPHC,PHC,CHC,SDH'!S6</f>
        <v>Siaha</v>
      </c>
      <c r="S6" s="97"/>
      <c r="T6" s="97"/>
      <c r="U6" s="97"/>
      <c r="V6" s="310"/>
      <c r="W6" s="107"/>
      <c r="AL6" s="71"/>
    </row>
    <row r="7" spans="2:38" ht="14.25" customHeight="1">
      <c r="B7" s="76" t="str">
        <f t="shared" si="0"/>
        <v>Siaha MC</v>
      </c>
      <c r="C7" s="77">
        <v>7</v>
      </c>
      <c r="E7" s="70"/>
      <c r="F7" s="90" t="s">
        <v>31</v>
      </c>
      <c r="G7" s="101"/>
      <c r="H7" s="102"/>
      <c r="I7" s="102"/>
      <c r="J7" s="102"/>
      <c r="K7" s="102"/>
      <c r="L7" s="93" t="s">
        <v>29</v>
      </c>
      <c r="M7" s="86"/>
      <c r="N7" s="103" t="s">
        <v>22</v>
      </c>
      <c r="O7" s="100"/>
      <c r="P7" s="277"/>
      <c r="Q7" s="105"/>
      <c r="R7" s="105"/>
      <c r="S7" s="105"/>
      <c r="T7" s="105"/>
      <c r="U7" s="106"/>
      <c r="V7" s="649" t="s">
        <v>806</v>
      </c>
      <c r="W7" s="650"/>
      <c r="X7" s="287" t="s">
        <v>807</v>
      </c>
      <c r="AL7" s="71"/>
    </row>
    <row r="8" spans="2:38" ht="14.25" customHeight="1">
      <c r="B8" s="76" t="str">
        <f t="shared" si="0"/>
        <v>Siaha MC</v>
      </c>
      <c r="C8" s="77">
        <v>8</v>
      </c>
      <c r="E8" s="70"/>
      <c r="F8" s="90"/>
      <c r="G8" s="101"/>
      <c r="H8" s="102"/>
      <c r="I8" s="102"/>
      <c r="J8" s="102"/>
      <c r="K8" s="102"/>
      <c r="L8" s="93" t="s">
        <v>29</v>
      </c>
      <c r="M8" s="86"/>
      <c r="N8" s="103" t="s">
        <v>22</v>
      </c>
      <c r="O8" s="100"/>
      <c r="P8" s="277"/>
      <c r="Q8" s="104"/>
      <c r="R8" s="105"/>
      <c r="S8" s="105"/>
      <c r="T8" s="105"/>
      <c r="U8" s="106"/>
      <c r="V8" s="71"/>
      <c r="W8" s="107"/>
      <c r="AL8" s="71"/>
    </row>
    <row r="9" spans="2:38" ht="14.25" customHeight="1">
      <c r="B9" s="76" t="str">
        <f t="shared" si="0"/>
        <v>Siaha MC</v>
      </c>
      <c r="C9" s="77">
        <v>9</v>
      </c>
      <c r="E9" s="70"/>
      <c r="F9" s="90"/>
      <c r="G9" s="101"/>
      <c r="H9" s="102"/>
      <c r="I9" s="102"/>
      <c r="J9" s="102"/>
      <c r="K9" s="102"/>
      <c r="L9" s="93" t="s">
        <v>29</v>
      </c>
      <c r="M9" s="86"/>
      <c r="N9" s="103" t="s">
        <v>22</v>
      </c>
      <c r="O9" s="100"/>
      <c r="P9" s="277"/>
      <c r="Q9" s="104"/>
      <c r="R9" s="105"/>
      <c r="S9" s="105"/>
      <c r="T9" s="105"/>
      <c r="U9" s="106"/>
      <c r="V9" s="71"/>
      <c r="W9" s="107"/>
      <c r="AL9" s="71"/>
    </row>
    <row r="10" spans="2:38" ht="11.1" customHeight="1">
      <c r="B10" s="76" t="str">
        <f t="shared" si="0"/>
        <v>Siaha MC</v>
      </c>
      <c r="C10" s="77">
        <v>10</v>
      </c>
      <c r="D10" s="125"/>
      <c r="E10" s="70"/>
      <c r="F10" s="183"/>
      <c r="G10" s="181"/>
      <c r="H10" s="74"/>
      <c r="I10" s="74"/>
      <c r="J10" s="74"/>
      <c r="K10" s="74"/>
      <c r="L10" s="74"/>
      <c r="M10" s="74"/>
      <c r="N10" s="74"/>
      <c r="O10" s="74"/>
      <c r="P10" s="74"/>
      <c r="Q10" s="74"/>
      <c r="R10" s="74"/>
      <c r="S10" s="74"/>
      <c r="T10" s="74"/>
      <c r="U10" s="75"/>
      <c r="V10" s="186"/>
      <c r="W10" s="75"/>
      <c r="X10" s="69"/>
      <c r="AL10" s="186"/>
    </row>
    <row r="11" spans="2:38" ht="15" customHeight="1">
      <c r="B11" s="76" t="str">
        <f t="shared" si="0"/>
        <v>Siaha MC</v>
      </c>
      <c r="C11" s="77">
        <v>11</v>
      </c>
      <c r="E11" s="232" t="s">
        <v>752</v>
      </c>
      <c r="F11" s="237"/>
      <c r="G11" s="238" t="s">
        <v>59</v>
      </c>
      <c r="H11" s="190" t="s">
        <v>35</v>
      </c>
      <c r="I11" s="190" t="s">
        <v>36</v>
      </c>
      <c r="J11" s="190" t="s">
        <v>37</v>
      </c>
      <c r="K11" s="190" t="s">
        <v>38</v>
      </c>
      <c r="L11" s="190" t="s">
        <v>39</v>
      </c>
      <c r="M11" s="190" t="s">
        <v>40</v>
      </c>
      <c r="N11" s="190" t="s">
        <v>41</v>
      </c>
      <c r="O11" s="190" t="s">
        <v>42</v>
      </c>
      <c r="P11" s="190" t="s">
        <v>43</v>
      </c>
      <c r="Q11" s="190" t="s">
        <v>44</v>
      </c>
      <c r="R11" s="190" t="s">
        <v>45</v>
      </c>
      <c r="S11" s="190" t="s">
        <v>46</v>
      </c>
      <c r="T11" s="130" t="s">
        <v>47</v>
      </c>
      <c r="U11" s="131" t="s">
        <v>48</v>
      </c>
      <c r="V11" s="239" t="s">
        <v>49</v>
      </c>
      <c r="W11" s="131" t="s">
        <v>50</v>
      </c>
      <c r="X11" s="130" t="s">
        <v>51</v>
      </c>
      <c r="AL11" s="130" t="s">
        <v>117</v>
      </c>
    </row>
    <row r="12" spans="2:38" ht="1.5" customHeight="1">
      <c r="B12" s="76" t="str">
        <f t="shared" si="0"/>
        <v>Siaha MC</v>
      </c>
      <c r="C12" s="77">
        <v>12</v>
      </c>
      <c r="E12" s="70"/>
      <c r="F12" s="71"/>
      <c r="G12" s="227"/>
      <c r="H12" s="185"/>
      <c r="I12" s="185"/>
      <c r="J12" s="185"/>
      <c r="K12" s="185"/>
      <c r="L12" s="185"/>
      <c r="M12" s="185"/>
      <c r="N12" s="185"/>
      <c r="O12" s="185"/>
      <c r="P12" s="185"/>
      <c r="Q12" s="185"/>
      <c r="R12" s="185"/>
      <c r="S12" s="185"/>
      <c r="T12" s="74"/>
      <c r="U12" s="75"/>
      <c r="V12" s="186"/>
      <c r="W12" s="75"/>
      <c r="X12" s="69"/>
      <c r="AL12" s="69"/>
    </row>
    <row r="13" spans="2:38" ht="24" customHeight="1">
      <c r="B13" s="76" t="str">
        <f t="shared" si="0"/>
        <v>Siaha MC</v>
      </c>
      <c r="C13" s="77">
        <v>13</v>
      </c>
      <c r="D13" s="125"/>
      <c r="E13" s="134">
        <v>1</v>
      </c>
      <c r="F13" s="303" t="s">
        <v>754</v>
      </c>
      <c r="G13" s="173" t="s">
        <v>751</v>
      </c>
      <c r="H13" s="163"/>
      <c r="I13" s="163"/>
      <c r="J13" s="163"/>
      <c r="K13" s="163"/>
      <c r="L13" s="163"/>
      <c r="M13" s="163"/>
      <c r="N13" s="163"/>
      <c r="O13" s="163"/>
      <c r="P13" s="163"/>
      <c r="Q13" s="163"/>
      <c r="R13" s="163"/>
      <c r="S13" s="163"/>
      <c r="T13" s="157">
        <f>COUNTIF(H13:S13,1)</f>
        <v>0</v>
      </c>
      <c r="U13" s="158">
        <f>COUNT(H13:S13)</f>
        <v>0</v>
      </c>
      <c r="V13" s="171">
        <f>IF(U13=0,0,T13/U13)</f>
        <v>0</v>
      </c>
      <c r="W13" s="160">
        <v>2</v>
      </c>
      <c r="X13" s="161"/>
      <c r="AL13" s="234" t="s">
        <v>120</v>
      </c>
    </row>
    <row r="14" spans="2:38" ht="24" customHeight="1">
      <c r="B14" s="76" t="str">
        <f t="shared" si="0"/>
        <v>Siaha MC</v>
      </c>
      <c r="C14" s="77">
        <v>14</v>
      </c>
      <c r="D14" s="125"/>
      <c r="E14" s="134">
        <v>2</v>
      </c>
      <c r="F14" s="303" t="s">
        <v>817</v>
      </c>
      <c r="G14" s="173" t="s">
        <v>751</v>
      </c>
      <c r="H14" s="163"/>
      <c r="I14" s="163"/>
      <c r="J14" s="163"/>
      <c r="K14" s="163"/>
      <c r="L14" s="163"/>
      <c r="M14" s="163"/>
      <c r="N14" s="163"/>
      <c r="O14" s="163"/>
      <c r="P14" s="163"/>
      <c r="Q14" s="163"/>
      <c r="R14" s="163"/>
      <c r="S14" s="163"/>
      <c r="T14" s="157">
        <f t="shared" ref="T14:T18" si="1">COUNTIF(H14:S14,1)</f>
        <v>0</v>
      </c>
      <c r="U14" s="158">
        <f t="shared" ref="U14:U18" si="2">COUNT(H14:S14)</f>
        <v>0</v>
      </c>
      <c r="V14" s="171">
        <f t="shared" ref="V14:V18" si="3">IF(U14=0,0,T14/U14)</f>
        <v>0</v>
      </c>
      <c r="W14" s="160">
        <v>2</v>
      </c>
      <c r="X14" s="161"/>
      <c r="AL14" s="234"/>
    </row>
    <row r="15" spans="2:38" ht="24" customHeight="1">
      <c r="B15" s="76" t="str">
        <f t="shared" si="0"/>
        <v>Siaha MC</v>
      </c>
      <c r="C15" s="77">
        <v>15</v>
      </c>
      <c r="D15" s="125"/>
      <c r="E15" s="134">
        <v>3</v>
      </c>
      <c r="F15" s="303" t="s">
        <v>816</v>
      </c>
      <c r="G15" s="173" t="s">
        <v>751</v>
      </c>
      <c r="H15" s="163"/>
      <c r="I15" s="163"/>
      <c r="J15" s="163"/>
      <c r="K15" s="163"/>
      <c r="L15" s="163"/>
      <c r="M15" s="163"/>
      <c r="N15" s="163"/>
      <c r="O15" s="163"/>
      <c r="P15" s="163"/>
      <c r="Q15" s="163"/>
      <c r="R15" s="163"/>
      <c r="S15" s="163"/>
      <c r="T15" s="157">
        <f t="shared" si="1"/>
        <v>0</v>
      </c>
      <c r="U15" s="158">
        <f t="shared" si="2"/>
        <v>0</v>
      </c>
      <c r="V15" s="171">
        <f t="shared" si="3"/>
        <v>0</v>
      </c>
      <c r="W15" s="160">
        <v>2</v>
      </c>
      <c r="X15" s="161"/>
      <c r="AL15" s="234"/>
    </row>
    <row r="16" spans="2:38" ht="24" customHeight="1">
      <c r="B16" s="76" t="str">
        <f t="shared" si="0"/>
        <v>Siaha MC</v>
      </c>
      <c r="C16" s="77">
        <v>16</v>
      </c>
      <c r="D16" s="125"/>
      <c r="E16" s="134">
        <v>4</v>
      </c>
      <c r="F16" s="303" t="s">
        <v>763</v>
      </c>
      <c r="G16" s="173" t="s">
        <v>751</v>
      </c>
      <c r="H16" s="163"/>
      <c r="I16" s="163"/>
      <c r="J16" s="163"/>
      <c r="K16" s="163"/>
      <c r="L16" s="163"/>
      <c r="M16" s="163"/>
      <c r="N16" s="163"/>
      <c r="O16" s="163"/>
      <c r="P16" s="163"/>
      <c r="Q16" s="163"/>
      <c r="R16" s="163"/>
      <c r="S16" s="163"/>
      <c r="T16" s="157">
        <f t="shared" si="1"/>
        <v>0</v>
      </c>
      <c r="U16" s="158">
        <f t="shared" si="2"/>
        <v>0</v>
      </c>
      <c r="V16" s="171">
        <f t="shared" si="3"/>
        <v>0</v>
      </c>
      <c r="W16" s="160">
        <v>2</v>
      </c>
      <c r="X16" s="161"/>
      <c r="AL16" s="234"/>
    </row>
    <row r="17" spans="2:38" ht="23.4" customHeight="1">
      <c r="B17" s="76" t="str">
        <f t="shared" si="0"/>
        <v>Siaha MC</v>
      </c>
      <c r="C17" s="77">
        <v>17</v>
      </c>
      <c r="D17" s="125"/>
      <c r="E17" s="134">
        <v>5</v>
      </c>
      <c r="F17" s="303" t="s">
        <v>755</v>
      </c>
      <c r="G17" s="173" t="s">
        <v>751</v>
      </c>
      <c r="H17" s="163"/>
      <c r="I17" s="163"/>
      <c r="J17" s="163"/>
      <c r="K17" s="163"/>
      <c r="L17" s="163"/>
      <c r="M17" s="163"/>
      <c r="N17" s="163"/>
      <c r="O17" s="163"/>
      <c r="P17" s="163"/>
      <c r="Q17" s="163"/>
      <c r="R17" s="163"/>
      <c r="S17" s="163"/>
      <c r="T17" s="157">
        <f t="shared" si="1"/>
        <v>0</v>
      </c>
      <c r="U17" s="158">
        <f t="shared" si="2"/>
        <v>0</v>
      </c>
      <c r="V17" s="171">
        <f t="shared" si="3"/>
        <v>0</v>
      </c>
      <c r="W17" s="160">
        <v>2</v>
      </c>
      <c r="X17" s="161"/>
      <c r="AL17" s="234" t="s">
        <v>120</v>
      </c>
    </row>
    <row r="18" spans="2:38" ht="21" customHeight="1">
      <c r="B18" s="76" t="str">
        <f t="shared" si="0"/>
        <v>Siaha MC</v>
      </c>
      <c r="C18" s="77">
        <v>18</v>
      </c>
      <c r="D18" s="125"/>
      <c r="E18" s="134">
        <v>6</v>
      </c>
      <c r="F18" s="303" t="s">
        <v>815</v>
      </c>
      <c r="G18" s="173" t="s">
        <v>751</v>
      </c>
      <c r="H18" s="163"/>
      <c r="I18" s="163"/>
      <c r="J18" s="163"/>
      <c r="K18" s="163"/>
      <c r="L18" s="163"/>
      <c r="M18" s="163"/>
      <c r="N18" s="163"/>
      <c r="O18" s="163"/>
      <c r="P18" s="163"/>
      <c r="Q18" s="163"/>
      <c r="R18" s="163"/>
      <c r="S18" s="163"/>
      <c r="T18" s="157">
        <f t="shared" si="1"/>
        <v>0</v>
      </c>
      <c r="U18" s="158">
        <f t="shared" si="2"/>
        <v>0</v>
      </c>
      <c r="V18" s="171">
        <f t="shared" si="3"/>
        <v>0</v>
      </c>
      <c r="W18" s="160">
        <v>2</v>
      </c>
      <c r="X18" s="161"/>
      <c r="AL18" s="234"/>
    </row>
    <row r="19" spans="2:38" ht="3" customHeight="1">
      <c r="B19" s="76" t="str">
        <f t="shared" si="0"/>
        <v>Siaha MC</v>
      </c>
      <c r="C19" s="77">
        <v>19</v>
      </c>
      <c r="D19" s="125"/>
      <c r="E19" s="70"/>
      <c r="F19" s="183"/>
      <c r="G19" s="181"/>
      <c r="H19" s="74"/>
      <c r="I19" s="74"/>
      <c r="J19" s="74"/>
      <c r="K19" s="74"/>
      <c r="L19" s="74"/>
      <c r="M19" s="74"/>
      <c r="N19" s="74"/>
      <c r="O19" s="74"/>
      <c r="P19" s="74"/>
      <c r="Q19" s="74"/>
      <c r="R19" s="74"/>
      <c r="S19" s="74"/>
      <c r="T19" s="74"/>
      <c r="U19" s="75"/>
      <c r="V19" s="186"/>
      <c r="W19" s="75"/>
      <c r="X19" s="69"/>
      <c r="AL19" s="186"/>
    </row>
    <row r="20" spans="2:38" ht="15" customHeight="1">
      <c r="B20" s="76" t="str">
        <f t="shared" si="0"/>
        <v>Siaha MC</v>
      </c>
      <c r="C20" s="77">
        <v>20</v>
      </c>
      <c r="E20" s="232" t="s">
        <v>753</v>
      </c>
      <c r="F20" s="237"/>
      <c r="G20" s="238" t="s">
        <v>59</v>
      </c>
      <c r="H20" s="190" t="s">
        <v>35</v>
      </c>
      <c r="I20" s="190" t="s">
        <v>36</v>
      </c>
      <c r="J20" s="190" t="s">
        <v>37</v>
      </c>
      <c r="K20" s="190" t="s">
        <v>38</v>
      </c>
      <c r="L20" s="190" t="s">
        <v>39</v>
      </c>
      <c r="M20" s="190" t="s">
        <v>40</v>
      </c>
      <c r="N20" s="190" t="s">
        <v>41</v>
      </c>
      <c r="O20" s="190" t="s">
        <v>42</v>
      </c>
      <c r="P20" s="190" t="s">
        <v>43</v>
      </c>
      <c r="Q20" s="190" t="s">
        <v>44</v>
      </c>
      <c r="R20" s="190" t="s">
        <v>45</v>
      </c>
      <c r="S20" s="190" t="s">
        <v>46</v>
      </c>
      <c r="T20" s="130" t="s">
        <v>47</v>
      </c>
      <c r="U20" s="131" t="s">
        <v>48</v>
      </c>
      <c r="V20" s="239" t="s">
        <v>49</v>
      </c>
      <c r="W20" s="131" t="s">
        <v>50</v>
      </c>
      <c r="X20" s="130" t="s">
        <v>51</v>
      </c>
      <c r="AL20" s="130" t="s">
        <v>117</v>
      </c>
    </row>
    <row r="21" spans="2:38" ht="1.5" customHeight="1">
      <c r="B21" s="76" t="str">
        <f t="shared" si="0"/>
        <v>Siaha MC</v>
      </c>
      <c r="C21" s="77">
        <v>21</v>
      </c>
      <c r="E21" s="70"/>
      <c r="F21" s="71"/>
      <c r="G21" s="227"/>
      <c r="H21" s="185"/>
      <c r="I21" s="185"/>
      <c r="J21" s="185"/>
      <c r="K21" s="185"/>
      <c r="L21" s="185"/>
      <c r="M21" s="185"/>
      <c r="N21" s="185"/>
      <c r="O21" s="185"/>
      <c r="P21" s="185"/>
      <c r="Q21" s="185"/>
      <c r="R21" s="185"/>
      <c r="S21" s="185"/>
      <c r="T21" s="74"/>
      <c r="U21" s="75"/>
      <c r="V21" s="186"/>
      <c r="W21" s="75"/>
      <c r="X21" s="69"/>
      <c r="AL21" s="69"/>
    </row>
    <row r="22" spans="2:38" ht="24" customHeight="1">
      <c r="B22" s="76" t="str">
        <f t="shared" si="0"/>
        <v>Siaha MC</v>
      </c>
      <c r="C22" s="77">
        <v>22</v>
      </c>
      <c r="D22" s="125"/>
      <c r="E22" s="134">
        <v>1</v>
      </c>
      <c r="F22" s="303" t="s">
        <v>818</v>
      </c>
      <c r="G22" s="173" t="s">
        <v>751</v>
      </c>
      <c r="H22" s="163"/>
      <c r="I22" s="163"/>
      <c r="J22" s="163"/>
      <c r="K22" s="163"/>
      <c r="L22" s="163"/>
      <c r="M22" s="163"/>
      <c r="N22" s="163"/>
      <c r="O22" s="163"/>
      <c r="P22" s="163"/>
      <c r="Q22" s="163"/>
      <c r="R22" s="163"/>
      <c r="S22" s="163"/>
      <c r="T22" s="157">
        <f t="shared" ref="T22:T24" si="4">COUNTIF(H22:S22,1)</f>
        <v>0</v>
      </c>
      <c r="U22" s="158">
        <f t="shared" ref="U22:U24" si="5">COUNT(H22:S22)</f>
        <v>0</v>
      </c>
      <c r="V22" s="171">
        <f t="shared" ref="V22:V24" si="6">IF(U22=0,0,T22/U22)</f>
        <v>0</v>
      </c>
      <c r="W22" s="160">
        <v>3</v>
      </c>
      <c r="X22" s="161"/>
      <c r="AL22" s="234"/>
    </row>
    <row r="23" spans="2:38" ht="23.4" customHeight="1">
      <c r="B23" s="76" t="str">
        <f t="shared" si="0"/>
        <v>Siaha MC</v>
      </c>
      <c r="C23" s="77">
        <v>23</v>
      </c>
      <c r="D23" s="125"/>
      <c r="E23" s="134">
        <v>2</v>
      </c>
      <c r="F23" s="303" t="s">
        <v>756</v>
      </c>
      <c r="G23" s="173" t="s">
        <v>751</v>
      </c>
      <c r="H23" s="163"/>
      <c r="I23" s="163"/>
      <c r="J23" s="163"/>
      <c r="K23" s="163"/>
      <c r="L23" s="163"/>
      <c r="M23" s="163"/>
      <c r="N23" s="163"/>
      <c r="O23" s="163"/>
      <c r="P23" s="163"/>
      <c r="Q23" s="163"/>
      <c r="R23" s="163"/>
      <c r="S23" s="163"/>
      <c r="T23" s="157">
        <f t="shared" si="4"/>
        <v>0</v>
      </c>
      <c r="U23" s="158">
        <f t="shared" si="5"/>
        <v>0</v>
      </c>
      <c r="V23" s="171">
        <f t="shared" si="6"/>
        <v>0</v>
      </c>
      <c r="W23" s="160">
        <v>5</v>
      </c>
      <c r="X23" s="161"/>
      <c r="AL23" s="234" t="s">
        <v>120</v>
      </c>
    </row>
    <row r="24" spans="2:38" ht="21" customHeight="1">
      <c r="B24" s="76" t="str">
        <f t="shared" si="0"/>
        <v>Siaha MC</v>
      </c>
      <c r="C24" s="77">
        <v>24</v>
      </c>
      <c r="D24" s="125"/>
      <c r="E24" s="134">
        <v>3</v>
      </c>
      <c r="F24" s="303" t="s">
        <v>819</v>
      </c>
      <c r="G24" s="173" t="s">
        <v>751</v>
      </c>
      <c r="H24" s="163"/>
      <c r="I24" s="163"/>
      <c r="J24" s="163"/>
      <c r="K24" s="163"/>
      <c r="L24" s="163"/>
      <c r="M24" s="163"/>
      <c r="N24" s="163"/>
      <c r="O24" s="163"/>
      <c r="P24" s="163"/>
      <c r="Q24" s="163"/>
      <c r="R24" s="163"/>
      <c r="S24" s="163"/>
      <c r="T24" s="157">
        <f t="shared" si="4"/>
        <v>0</v>
      </c>
      <c r="U24" s="158">
        <f t="shared" si="5"/>
        <v>0</v>
      </c>
      <c r="V24" s="171">
        <f t="shared" si="6"/>
        <v>0</v>
      </c>
      <c r="W24" s="160">
        <v>5</v>
      </c>
      <c r="X24" s="161"/>
      <c r="AL24" s="234"/>
    </row>
    <row r="25" spans="2:38" ht="19.5" customHeight="1">
      <c r="B25" s="76" t="str">
        <f t="shared" si="0"/>
        <v>Siaha MC</v>
      </c>
      <c r="C25" s="77">
        <v>25</v>
      </c>
      <c r="D25" s="125"/>
      <c r="E25" s="134">
        <v>4</v>
      </c>
      <c r="F25" s="303" t="s">
        <v>760</v>
      </c>
      <c r="G25" s="173" t="s">
        <v>761</v>
      </c>
      <c r="H25" s="163"/>
      <c r="I25" s="163"/>
      <c r="J25" s="163"/>
      <c r="K25" s="163"/>
      <c r="L25" s="163"/>
      <c r="M25" s="163"/>
      <c r="N25" s="163"/>
      <c r="O25" s="163"/>
      <c r="P25" s="163"/>
      <c r="Q25" s="163"/>
      <c r="R25" s="163"/>
      <c r="S25" s="163"/>
      <c r="T25" s="157">
        <f>SUM(H25:S25)</f>
        <v>0</v>
      </c>
      <c r="U25" s="164">
        <f>'SC Total &amp; MC Achievement'!T48</f>
        <v>219</v>
      </c>
      <c r="V25" s="171">
        <f>IF(U25=0,0,T25/U25)</f>
        <v>0</v>
      </c>
      <c r="W25" s="160">
        <v>5</v>
      </c>
      <c r="X25" s="165"/>
      <c r="AL25" s="234" t="s">
        <v>120</v>
      </c>
    </row>
    <row r="26" spans="2:38" ht="18" customHeight="1">
      <c r="B26" s="76" t="str">
        <f t="shared" si="0"/>
        <v>Siaha MC</v>
      </c>
      <c r="C26" s="77">
        <v>26</v>
      </c>
      <c r="D26" s="125"/>
      <c r="E26" s="134">
        <v>5</v>
      </c>
      <c r="F26" s="303" t="s">
        <v>757</v>
      </c>
      <c r="G26" s="173" t="s">
        <v>761</v>
      </c>
      <c r="H26" s="163"/>
      <c r="I26" s="163"/>
      <c r="J26" s="163"/>
      <c r="K26" s="156"/>
      <c r="L26" s="156"/>
      <c r="M26" s="156"/>
      <c r="N26" s="156"/>
      <c r="O26" s="156"/>
      <c r="P26" s="156"/>
      <c r="Q26" s="156"/>
      <c r="R26" s="156"/>
      <c r="S26" s="156"/>
      <c r="T26" s="157">
        <f>SUM(H26:S26)</f>
        <v>0</v>
      </c>
      <c r="U26" s="164">
        <f>'SC Total &amp; MC Achievement'!T48</f>
        <v>219</v>
      </c>
      <c r="V26" s="171">
        <f>IF(U26=0,0,T26/U26)</f>
        <v>0</v>
      </c>
      <c r="W26" s="160">
        <v>5</v>
      </c>
      <c r="X26" s="165"/>
      <c r="AL26" s="234" t="s">
        <v>120</v>
      </c>
    </row>
    <row r="27" spans="2:38" ht="21.6" customHeight="1">
      <c r="B27" s="76" t="str">
        <f t="shared" si="0"/>
        <v>Siaha MC</v>
      </c>
      <c r="C27" s="77">
        <v>27</v>
      </c>
      <c r="D27" s="125"/>
      <c r="E27" s="134">
        <v>6</v>
      </c>
      <c r="F27" s="303" t="s">
        <v>758</v>
      </c>
      <c r="G27" s="173" t="s">
        <v>761</v>
      </c>
      <c r="H27" s="163"/>
      <c r="I27" s="163"/>
      <c r="J27" s="163"/>
      <c r="K27" s="156"/>
      <c r="L27" s="156"/>
      <c r="M27" s="156"/>
      <c r="N27" s="156"/>
      <c r="O27" s="156"/>
      <c r="P27" s="156"/>
      <c r="Q27" s="156"/>
      <c r="R27" s="156"/>
      <c r="S27" s="156"/>
      <c r="T27" s="157">
        <f t="shared" ref="T27:T28" si="7">SUM(H27:S27)</f>
        <v>0</v>
      </c>
      <c r="U27" s="164">
        <f>'SC Total &amp; MC Achievement'!T79</f>
        <v>223</v>
      </c>
      <c r="V27" s="171">
        <f>IF(U27=0,0,T27/U27)</f>
        <v>0</v>
      </c>
      <c r="W27" s="160">
        <v>5</v>
      </c>
      <c r="X27" s="165"/>
      <c r="AL27" s="234"/>
    </row>
    <row r="28" spans="2:38" ht="21.6" customHeight="1">
      <c r="B28" s="76" t="str">
        <f t="shared" si="0"/>
        <v>Siaha MC</v>
      </c>
      <c r="C28" s="77">
        <v>28</v>
      </c>
      <c r="D28" s="125"/>
      <c r="E28" s="134">
        <v>7</v>
      </c>
      <c r="F28" s="303" t="s">
        <v>759</v>
      </c>
      <c r="G28" s="173" t="s">
        <v>761</v>
      </c>
      <c r="H28" s="163"/>
      <c r="I28" s="163"/>
      <c r="J28" s="163"/>
      <c r="K28" s="156"/>
      <c r="L28" s="156"/>
      <c r="M28" s="156"/>
      <c r="N28" s="156"/>
      <c r="O28" s="156"/>
      <c r="P28" s="156"/>
      <c r="Q28" s="156"/>
      <c r="R28" s="156"/>
      <c r="S28" s="156"/>
      <c r="T28" s="157">
        <f t="shared" si="7"/>
        <v>0</v>
      </c>
      <c r="U28" s="164">
        <f>'SC Total &amp; MC Achievement'!T90</f>
        <v>749</v>
      </c>
      <c r="V28" s="171">
        <f>IF(U28=0,0,T28/U28)</f>
        <v>0</v>
      </c>
      <c r="W28" s="160">
        <v>5</v>
      </c>
      <c r="X28" s="165"/>
      <c r="AL28" s="234"/>
    </row>
    <row r="29" spans="2:38" ht="15.75" customHeight="1">
      <c r="B29" s="69"/>
      <c r="E29" s="71"/>
      <c r="F29" s="71"/>
      <c r="G29" s="72"/>
      <c r="H29" s="74"/>
      <c r="I29" s="74"/>
      <c r="J29" s="74"/>
      <c r="K29" s="74"/>
      <c r="L29" s="74"/>
      <c r="M29" s="74"/>
      <c r="N29" s="74"/>
      <c r="O29" s="74"/>
      <c r="P29" s="74"/>
      <c r="Q29" s="74"/>
      <c r="R29" s="74"/>
      <c r="S29" s="74"/>
      <c r="T29" s="74"/>
      <c r="U29" s="75"/>
      <c r="V29" s="74"/>
      <c r="W29" s="74"/>
      <c r="X29" s="74"/>
      <c r="Y29" s="74"/>
      <c r="Z29" s="74"/>
      <c r="AL29" s="74"/>
    </row>
    <row r="30" spans="2:38" ht="15.75" customHeight="1">
      <c r="B30" s="69"/>
      <c r="E30" s="71"/>
      <c r="F30" s="243" t="s">
        <v>573</v>
      </c>
      <c r="G30" s="72"/>
      <c r="H30" s="74"/>
      <c r="I30" s="74"/>
      <c r="J30" s="74"/>
      <c r="K30" s="74"/>
      <c r="L30" s="74"/>
      <c r="M30" s="74"/>
      <c r="N30" s="74"/>
      <c r="O30" s="74"/>
      <c r="P30" s="74"/>
      <c r="Q30" s="74"/>
      <c r="R30" s="74"/>
      <c r="S30" s="74"/>
      <c r="T30" s="74"/>
      <c r="U30" s="75"/>
      <c r="V30" s="74"/>
      <c r="W30" s="74"/>
      <c r="X30" s="74"/>
      <c r="Y30" s="74"/>
      <c r="Z30" s="74"/>
      <c r="AL30" s="74"/>
    </row>
    <row r="31" spans="2:38" ht="5.0999999999999996" customHeight="1">
      <c r="B31" s="69"/>
      <c r="E31" s="71"/>
      <c r="F31" s="71"/>
      <c r="G31" s="72"/>
      <c r="H31" s="74"/>
      <c r="I31" s="74"/>
      <c r="J31" s="74"/>
      <c r="K31" s="74"/>
      <c r="L31" s="74"/>
      <c r="M31" s="74"/>
      <c r="N31" s="74"/>
      <c r="O31" s="74"/>
      <c r="P31" s="74"/>
      <c r="Q31" s="74"/>
      <c r="R31" s="74"/>
      <c r="S31" s="74"/>
      <c r="T31" s="74"/>
      <c r="U31" s="75"/>
      <c r="V31" s="74"/>
      <c r="W31" s="74"/>
      <c r="X31" s="74"/>
      <c r="Y31" s="74"/>
      <c r="Z31" s="74"/>
      <c r="AL31" s="74"/>
    </row>
    <row r="32" spans="2:38" ht="20.399999999999999" customHeight="1">
      <c r="B32" s="69"/>
      <c r="D32" s="244" t="s">
        <v>181</v>
      </c>
      <c r="E32" s="245">
        <v>1</v>
      </c>
      <c r="F32" s="303" t="str">
        <f>F13</f>
        <v>No. of timely  Submission of Monthly ASHA Functionality Report  report to District(before 10th of next month)  Y=1 /N=0</v>
      </c>
      <c r="G32" s="247" t="s">
        <v>167</v>
      </c>
      <c r="H32" s="179" t="s">
        <v>171</v>
      </c>
      <c r="I32" s="259">
        <v>5</v>
      </c>
      <c r="J32" s="259">
        <f t="shared" ref="J32:K36" si="8">T13</f>
        <v>0</v>
      </c>
      <c r="K32" s="259">
        <f t="shared" si="8"/>
        <v>0</v>
      </c>
      <c r="L32" s="249" t="e">
        <f t="shared" ref="L32:L37" si="9">J32/K32</f>
        <v>#DIV/0!</v>
      </c>
      <c r="M32" s="307" t="s">
        <v>761</v>
      </c>
      <c r="N32" s="74"/>
      <c r="O32" s="74"/>
      <c r="P32" s="74"/>
      <c r="Q32" s="74"/>
      <c r="R32" s="74"/>
      <c r="S32" s="74"/>
      <c r="T32" s="74"/>
      <c r="U32" s="75"/>
      <c r="V32" s="74"/>
      <c r="W32" s="74"/>
      <c r="X32" s="74"/>
      <c r="Y32" s="74"/>
      <c r="Z32" s="74"/>
      <c r="AL32" s="74"/>
    </row>
    <row r="33" spans="2:38" ht="20.399999999999999" customHeight="1">
      <c r="B33" s="69"/>
      <c r="D33" s="244" t="s">
        <v>181</v>
      </c>
      <c r="E33" s="245">
        <v>2</v>
      </c>
      <c r="F33" s="303" t="str">
        <f>F14</f>
        <v>No. of timely  Submission of Monthly Performance  Report  reportof ASHA Mobiliser to District(before 10th of next month)  Y=1 /N=0</v>
      </c>
      <c r="G33" s="247" t="s">
        <v>167</v>
      </c>
      <c r="H33" s="179" t="s">
        <v>171</v>
      </c>
      <c r="I33" s="259">
        <v>5</v>
      </c>
      <c r="J33" s="259">
        <f t="shared" si="8"/>
        <v>0</v>
      </c>
      <c r="K33" s="259">
        <f t="shared" si="8"/>
        <v>0</v>
      </c>
      <c r="L33" s="249" t="e">
        <f t="shared" si="9"/>
        <v>#DIV/0!</v>
      </c>
      <c r="M33" s="307" t="s">
        <v>761</v>
      </c>
      <c r="N33" s="74"/>
      <c r="O33" s="74"/>
      <c r="P33" s="74"/>
      <c r="Q33" s="74"/>
      <c r="R33" s="74"/>
      <c r="S33" s="74"/>
      <c r="T33" s="74"/>
      <c r="U33" s="75"/>
      <c r="V33" s="74"/>
      <c r="W33" s="75"/>
      <c r="AL33" s="74"/>
    </row>
    <row r="34" spans="2:38" ht="20.399999999999999" customHeight="1">
      <c r="B34" s="69"/>
      <c r="D34" s="244" t="s">
        <v>181</v>
      </c>
      <c r="E34" s="245">
        <v>3</v>
      </c>
      <c r="F34" s="303" t="str">
        <f>F15</f>
        <v>No. of timely  Submission of Monthly VHSNC  compiled Report   to District(before 10th of next month)  Y=1 /N=0</v>
      </c>
      <c r="G34" s="247" t="s">
        <v>167</v>
      </c>
      <c r="H34" s="179" t="s">
        <v>171</v>
      </c>
      <c r="I34" s="259">
        <v>5</v>
      </c>
      <c r="J34" s="259">
        <f t="shared" si="8"/>
        <v>0</v>
      </c>
      <c r="K34" s="259">
        <f t="shared" si="8"/>
        <v>0</v>
      </c>
      <c r="L34" s="249" t="e">
        <f t="shared" si="9"/>
        <v>#DIV/0!</v>
      </c>
      <c r="M34" s="307" t="s">
        <v>761</v>
      </c>
      <c r="N34" s="74"/>
      <c r="O34" s="74"/>
      <c r="P34" s="74"/>
      <c r="Q34" s="74"/>
      <c r="R34" s="74"/>
      <c r="S34" s="74"/>
      <c r="T34" s="74"/>
      <c r="U34" s="75"/>
      <c r="V34" s="74"/>
      <c r="W34" s="75"/>
      <c r="AL34" s="74"/>
    </row>
    <row r="35" spans="2:38" ht="20.399999999999999" customHeight="1">
      <c r="B35" s="69"/>
      <c r="D35" s="244" t="s">
        <v>181</v>
      </c>
      <c r="E35" s="245">
        <v>4</v>
      </c>
      <c r="F35" s="303" t="str">
        <f>F16</f>
        <v>No. of timely  Submission of Monthly VHND / UHND  compiled Report   to District(before 10th of next month)  Y=1 /N=0</v>
      </c>
      <c r="G35" s="247" t="s">
        <v>167</v>
      </c>
      <c r="H35" s="179" t="s">
        <v>171</v>
      </c>
      <c r="I35" s="259">
        <v>10</v>
      </c>
      <c r="J35" s="259">
        <f t="shared" si="8"/>
        <v>0</v>
      </c>
      <c r="K35" s="259">
        <f t="shared" si="8"/>
        <v>0</v>
      </c>
      <c r="L35" s="249" t="e">
        <f t="shared" si="9"/>
        <v>#DIV/0!</v>
      </c>
      <c r="M35" s="307" t="s">
        <v>761</v>
      </c>
      <c r="N35" s="74"/>
      <c r="O35" s="74"/>
      <c r="P35" s="74"/>
      <c r="Q35" s="74"/>
      <c r="R35" s="74"/>
      <c r="S35" s="74"/>
      <c r="T35" s="74"/>
      <c r="U35" s="75"/>
      <c r="V35" s="74"/>
      <c r="W35" s="75"/>
      <c r="AL35" s="74"/>
    </row>
    <row r="36" spans="2:38" ht="20.399999999999999" customHeight="1">
      <c r="B36" s="69"/>
      <c r="D36" s="244" t="s">
        <v>169</v>
      </c>
      <c r="E36" s="245">
        <v>5</v>
      </c>
      <c r="F36" s="303" t="str">
        <f>F17</f>
        <v>No. of timely Submission of compile Social Marketing of Contraceptive report to District (before 10th of next month)  Y=1 /N=0</v>
      </c>
      <c r="G36" s="247" t="s">
        <v>167</v>
      </c>
      <c r="H36" s="179" t="s">
        <v>171</v>
      </c>
      <c r="I36" s="259">
        <v>10</v>
      </c>
      <c r="J36" s="259">
        <f t="shared" si="8"/>
        <v>0</v>
      </c>
      <c r="K36" s="259">
        <f t="shared" si="8"/>
        <v>0</v>
      </c>
      <c r="L36" s="249" t="e">
        <f t="shared" si="9"/>
        <v>#DIV/0!</v>
      </c>
      <c r="M36" s="307" t="s">
        <v>761</v>
      </c>
      <c r="N36" s="74"/>
      <c r="O36" s="74"/>
      <c r="P36" s="74"/>
      <c r="Q36" s="74"/>
      <c r="R36" s="74"/>
      <c r="S36" s="74"/>
      <c r="T36" s="74"/>
      <c r="U36" s="75"/>
      <c r="V36" s="74"/>
      <c r="W36" s="75"/>
      <c r="AL36" s="74"/>
    </row>
    <row r="37" spans="2:38" ht="20.399999999999999" customHeight="1">
      <c r="B37" s="69"/>
      <c r="D37" s="244" t="s">
        <v>169</v>
      </c>
      <c r="E37" s="245">
        <v>6</v>
      </c>
      <c r="F37" s="303" t="str">
        <f t="shared" ref="F37" si="10">F18</f>
        <v>No. of timely Submission of compile  HBNC report to District (before 10th of next month)  Y=1 /N=0</v>
      </c>
      <c r="G37" s="247" t="s">
        <v>167</v>
      </c>
      <c r="H37" s="179" t="s">
        <v>171</v>
      </c>
      <c r="I37" s="259">
        <v>5</v>
      </c>
      <c r="J37" s="259">
        <f t="shared" ref="J37:K37" si="11">T18</f>
        <v>0</v>
      </c>
      <c r="K37" s="259">
        <f t="shared" si="11"/>
        <v>0</v>
      </c>
      <c r="L37" s="249" t="e">
        <f t="shared" si="9"/>
        <v>#DIV/0!</v>
      </c>
      <c r="M37" s="307" t="s">
        <v>761</v>
      </c>
      <c r="N37" s="74"/>
      <c r="O37" s="74"/>
      <c r="P37" s="74"/>
      <c r="Q37" s="74"/>
      <c r="R37" s="74"/>
      <c r="S37" s="74"/>
      <c r="T37" s="74"/>
      <c r="U37" s="75"/>
      <c r="V37" s="74"/>
      <c r="W37" s="75"/>
      <c r="AL37" s="74"/>
    </row>
    <row r="38" spans="2:38" ht="20.399999999999999" customHeight="1">
      <c r="D38" s="244" t="s">
        <v>181</v>
      </c>
      <c r="E38" s="245">
        <v>7</v>
      </c>
      <c r="F38" s="303" t="str">
        <f t="shared" ref="F38:F44" si="12">F22</f>
        <v>No. of timely  Submission of Monthly Performance  Report  reportof ASHA for Assured Incentive to District(before 10th of next month)  Y=1 /N=0</v>
      </c>
      <c r="G38" s="247" t="s">
        <v>167</v>
      </c>
      <c r="H38" s="179" t="s">
        <v>171</v>
      </c>
      <c r="I38" s="259">
        <v>8</v>
      </c>
      <c r="J38" s="259">
        <f t="shared" ref="J38:K38" si="13">T22</f>
        <v>0</v>
      </c>
      <c r="K38" s="259">
        <f t="shared" si="13"/>
        <v>0</v>
      </c>
      <c r="L38" s="249" t="e">
        <f t="shared" ref="L38:L40" si="14">J38/K38</f>
        <v>#DIV/0!</v>
      </c>
      <c r="M38" s="307" t="s">
        <v>761</v>
      </c>
    </row>
    <row r="39" spans="2:38" ht="20.399999999999999" customHeight="1">
      <c r="D39" s="244" t="s">
        <v>762</v>
      </c>
      <c r="E39" s="245">
        <v>8</v>
      </c>
      <c r="F39" s="303" t="str">
        <f t="shared" si="12"/>
        <v>No. of timely Submission of compile ASHA Incentive  for MFP Pool  to District (before 10th of next month)  Y=1 /N=0</v>
      </c>
      <c r="G39" s="247" t="s">
        <v>167</v>
      </c>
      <c r="H39" s="179" t="s">
        <v>171</v>
      </c>
      <c r="I39" s="259">
        <v>9</v>
      </c>
      <c r="J39" s="259">
        <f t="shared" ref="J39:K39" si="15">T23</f>
        <v>0</v>
      </c>
      <c r="K39" s="259">
        <f t="shared" si="15"/>
        <v>0</v>
      </c>
      <c r="L39" s="249" t="e">
        <f t="shared" si="14"/>
        <v>#DIV/0!</v>
      </c>
      <c r="M39" s="307" t="s">
        <v>761</v>
      </c>
    </row>
    <row r="40" spans="2:38" ht="20.399999999999999" customHeight="1">
      <c r="D40" s="244" t="s">
        <v>169</v>
      </c>
      <c r="E40" s="245">
        <v>9</v>
      </c>
      <c r="F40" s="303" t="str">
        <f t="shared" si="12"/>
        <v>No. of timely Submission of compile ASHA Incentive  for RCH Pool  (Other than JSY,HBNC and Fully Immunized) to District (before 10th of next month)  Y=1 /N=0</v>
      </c>
      <c r="G40" s="247" t="s">
        <v>167</v>
      </c>
      <c r="H40" s="179" t="s">
        <v>171</v>
      </c>
      <c r="I40" s="259">
        <v>10</v>
      </c>
      <c r="J40" s="259">
        <f t="shared" ref="J40:K40" si="16">T24</f>
        <v>0</v>
      </c>
      <c r="K40" s="259">
        <f t="shared" si="16"/>
        <v>0</v>
      </c>
      <c r="L40" s="249" t="e">
        <f t="shared" si="14"/>
        <v>#DIV/0!</v>
      </c>
      <c r="M40" s="307" t="s">
        <v>761</v>
      </c>
    </row>
    <row r="41" spans="2:38" ht="20.399999999999999" customHeight="1">
      <c r="D41" s="244" t="s">
        <v>169</v>
      </c>
      <c r="E41" s="245">
        <v>10</v>
      </c>
      <c r="F41" s="303" t="str">
        <f t="shared" si="12"/>
        <v xml:space="preserve">Total No. of HBNC  Incentive submitted to District (before 10th of next month) </v>
      </c>
      <c r="G41" s="247" t="s">
        <v>167</v>
      </c>
      <c r="H41" s="179" t="s">
        <v>171</v>
      </c>
      <c r="I41" s="259">
        <v>11</v>
      </c>
      <c r="J41" s="259">
        <f t="shared" ref="J41:K41" si="17">T25</f>
        <v>0</v>
      </c>
      <c r="K41" s="259">
        <f t="shared" si="17"/>
        <v>219</v>
      </c>
      <c r="L41" s="249">
        <f>IF(K41=0,0,J41/K41)</f>
        <v>0</v>
      </c>
      <c r="M41" s="307" t="s">
        <v>761</v>
      </c>
    </row>
    <row r="42" spans="2:38" ht="20.399999999999999" customHeight="1">
      <c r="D42" s="244" t="s">
        <v>169</v>
      </c>
      <c r="E42" s="245">
        <v>11</v>
      </c>
      <c r="F42" s="303" t="str">
        <f t="shared" si="12"/>
        <v xml:space="preserve">Total No. of JSY ASHA Incentive submitted to District (before 10th of next month) </v>
      </c>
      <c r="G42" s="247" t="s">
        <v>167</v>
      </c>
      <c r="H42" s="179" t="s">
        <v>171</v>
      </c>
      <c r="I42" s="259">
        <v>12</v>
      </c>
      <c r="J42" s="259">
        <f>T26</f>
        <v>0</v>
      </c>
      <c r="K42" s="259">
        <f>U26</f>
        <v>219</v>
      </c>
      <c r="L42" s="249">
        <f>IF(K42=0,0,J42/K42)</f>
        <v>0</v>
      </c>
      <c r="M42" s="307" t="s">
        <v>761</v>
      </c>
    </row>
    <row r="43" spans="2:38" ht="20.399999999999999" customHeight="1">
      <c r="D43" s="244" t="s">
        <v>173</v>
      </c>
      <c r="E43" s="245">
        <v>12</v>
      </c>
      <c r="F43" s="303" t="str">
        <f t="shared" si="12"/>
        <v xml:space="preserve">Total No. of Fully Immunized  Incentive submitted to District (before 10th of next month) </v>
      </c>
      <c r="G43" s="247" t="s">
        <v>167</v>
      </c>
      <c r="H43" s="179" t="s">
        <v>171</v>
      </c>
      <c r="I43" s="259">
        <v>13</v>
      </c>
      <c r="J43" s="259">
        <f t="shared" ref="J43:K43" si="18">T27</f>
        <v>0</v>
      </c>
      <c r="K43" s="259">
        <f t="shared" si="18"/>
        <v>223</v>
      </c>
      <c r="L43" s="249">
        <f>IF(IFK43=0,0,J43/K43)</f>
        <v>0</v>
      </c>
      <c r="M43" s="307" t="s">
        <v>761</v>
      </c>
    </row>
    <row r="44" spans="2:38" ht="20.399999999999999" customHeight="1">
      <c r="D44" s="244" t="s">
        <v>347</v>
      </c>
      <c r="E44" s="245">
        <v>13</v>
      </c>
      <c r="F44" s="303" t="str">
        <f t="shared" si="12"/>
        <v xml:space="preserve">Total No. of NVBDCP (Malaria) Programme  Incentive submitted to District (before 10th of next month) </v>
      </c>
      <c r="G44" s="247" t="s">
        <v>167</v>
      </c>
      <c r="H44" s="179" t="s">
        <v>171</v>
      </c>
      <c r="I44" s="259">
        <v>14</v>
      </c>
      <c r="J44" s="259">
        <f t="shared" ref="J44:K44" si="19">T28</f>
        <v>0</v>
      </c>
      <c r="K44" s="259">
        <f t="shared" si="19"/>
        <v>749</v>
      </c>
      <c r="L44" s="249">
        <f>IF(K44=0,0,J44/K44)</f>
        <v>0</v>
      </c>
      <c r="M44" s="307" t="s">
        <v>761</v>
      </c>
    </row>
  </sheetData>
  <sheetProtection password="CC6B" sheet="1" objects="1" scenarios="1" selectLockedCells="1" autoFilter="0"/>
  <autoFilter ref="D10:X28" xr:uid="{00000000-0009-0000-0000-000004000000}"/>
  <mergeCells count="2">
    <mergeCell ref="F4:U4"/>
    <mergeCell ref="V7:W7"/>
  </mergeCells>
  <hyperlinks>
    <hyperlink ref="X7" location="INDEX!A1" display="..Go to INDEX.." xr:uid="{00000000-0004-0000-0400-000000000000}"/>
  </hyperlinks>
  <pageMargins left="0.23622047244094491" right="0" top="0.51181102362204722" bottom="0.43307086614173229" header="0" footer="0"/>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Z216"/>
  <sheetViews>
    <sheetView zoomScale="98"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Old Siaha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Old Siaha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Old Siaha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Old Siaha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Old Siaha SC</v>
      </c>
      <c r="C5" s="70">
        <v>5</v>
      </c>
      <c r="E5" s="70"/>
      <c r="F5" s="86"/>
      <c r="G5" s="315"/>
      <c r="H5" s="88"/>
      <c r="I5" s="86"/>
      <c r="J5" s="86"/>
      <c r="K5" s="86"/>
      <c r="L5" s="86"/>
      <c r="M5" s="86"/>
      <c r="N5" s="86"/>
      <c r="O5" s="86"/>
      <c r="P5" s="86"/>
      <c r="Q5" s="86"/>
      <c r="R5" s="86"/>
      <c r="S5" s="86"/>
      <c r="T5" s="86"/>
      <c r="U5" s="89"/>
      <c r="V5" s="86"/>
      <c r="W5" s="89"/>
    </row>
    <row r="6" spans="2:24" ht="14.4">
      <c r="B6" s="69" t="str">
        <f t="shared" si="0"/>
        <v>Old Siaha SC</v>
      </c>
      <c r="C6" s="70">
        <v>6</v>
      </c>
      <c r="E6" s="70"/>
      <c r="F6" s="90" t="s">
        <v>204</v>
      </c>
      <c r="G6" s="316" t="s">
        <v>836</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Old Siaha SC</v>
      </c>
      <c r="C7" s="70">
        <v>7</v>
      </c>
      <c r="E7" s="70"/>
      <c r="F7" s="90" t="s">
        <v>207</v>
      </c>
      <c r="G7" s="115" t="s">
        <v>866</v>
      </c>
      <c r="H7" s="102"/>
      <c r="I7" s="102"/>
      <c r="J7" s="102"/>
      <c r="K7" s="102"/>
      <c r="L7" s="319"/>
      <c r="M7" s="86"/>
      <c r="N7" s="103" t="s">
        <v>22</v>
      </c>
      <c r="O7" s="100"/>
      <c r="P7" s="277" t="s">
        <v>923</v>
      </c>
      <c r="Q7" s="104"/>
      <c r="R7" s="104"/>
      <c r="S7" s="104"/>
      <c r="T7" s="104"/>
      <c r="U7" s="320"/>
      <c r="V7" s="86"/>
      <c r="W7" s="89"/>
    </row>
    <row r="8" spans="2:24" ht="15" customHeight="1">
      <c r="B8" s="69" t="str">
        <f t="shared" si="0"/>
        <v>Old Siaha SC</v>
      </c>
      <c r="C8" s="70">
        <v>8</v>
      </c>
      <c r="E8" s="70"/>
      <c r="F8" s="90" t="s">
        <v>208</v>
      </c>
      <c r="G8" s="115" t="s">
        <v>865</v>
      </c>
      <c r="H8" s="102"/>
      <c r="I8" s="102"/>
      <c r="J8" s="102"/>
      <c r="K8" s="102"/>
      <c r="L8" s="319"/>
      <c r="M8" s="86"/>
      <c r="N8" s="103" t="s">
        <v>22</v>
      </c>
      <c r="O8" s="100"/>
      <c r="P8" s="277" t="s">
        <v>924</v>
      </c>
      <c r="Q8" s="104"/>
      <c r="R8" s="104"/>
      <c r="S8" s="104"/>
      <c r="T8" s="104"/>
      <c r="U8" s="320"/>
      <c r="V8" s="649" t="s">
        <v>806</v>
      </c>
      <c r="W8" s="650"/>
      <c r="X8" s="321" t="s">
        <v>829</v>
      </c>
    </row>
    <row r="9" spans="2:24" ht="15" customHeight="1">
      <c r="B9" s="69" t="str">
        <f t="shared" si="0"/>
        <v>Old Siaha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Old Siaha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Old Siaha SC</v>
      </c>
      <c r="C11" s="70">
        <v>11</v>
      </c>
      <c r="E11" s="70"/>
      <c r="F11" s="90" t="s">
        <v>209</v>
      </c>
      <c r="G11" s="115" t="s">
        <v>867</v>
      </c>
      <c r="H11" s="102"/>
      <c r="I11" s="102"/>
      <c r="J11" s="102"/>
      <c r="K11" s="102"/>
      <c r="L11" s="319"/>
      <c r="M11" s="86"/>
      <c r="N11" s="103" t="s">
        <v>22</v>
      </c>
      <c r="O11" s="100"/>
      <c r="P11" s="277" t="s">
        <v>925</v>
      </c>
      <c r="Q11" s="104"/>
      <c r="R11" s="104"/>
      <c r="S11" s="104"/>
      <c r="T11" s="104"/>
      <c r="U11" s="320"/>
      <c r="V11" s="86"/>
      <c r="W11" s="89"/>
    </row>
    <row r="12" spans="2:24" ht="15" customHeight="1">
      <c r="B12" s="69" t="str">
        <f t="shared" si="0"/>
        <v>Old Siaha SC</v>
      </c>
      <c r="C12" s="70">
        <v>12</v>
      </c>
      <c r="E12" s="70"/>
      <c r="F12" s="122"/>
      <c r="G12" s="115" t="s">
        <v>868</v>
      </c>
      <c r="H12" s="102"/>
      <c r="I12" s="102"/>
      <c r="J12" s="102"/>
      <c r="K12" s="102"/>
      <c r="L12" s="319"/>
      <c r="M12" s="86"/>
      <c r="N12" s="103" t="s">
        <v>22</v>
      </c>
      <c r="O12" s="100"/>
      <c r="P12" s="277" t="s">
        <v>926</v>
      </c>
      <c r="Q12" s="104"/>
      <c r="R12" s="104"/>
      <c r="S12" s="104"/>
      <c r="T12" s="104"/>
      <c r="U12" s="320"/>
      <c r="V12" s="86"/>
      <c r="W12" s="89"/>
    </row>
    <row r="13" spans="2:24" ht="15" customHeight="1">
      <c r="B13" s="69" t="str">
        <f t="shared" si="0"/>
        <v>Old Siaha SC</v>
      </c>
      <c r="C13" s="70">
        <v>13</v>
      </c>
      <c r="E13" s="70"/>
      <c r="F13" s="122"/>
      <c r="G13" s="115" t="s">
        <v>869</v>
      </c>
      <c r="H13" s="102"/>
      <c r="I13" s="102"/>
      <c r="J13" s="102"/>
      <c r="K13" s="102"/>
      <c r="L13" s="319"/>
      <c r="M13" s="86"/>
      <c r="N13" s="103" t="s">
        <v>22</v>
      </c>
      <c r="O13" s="100"/>
      <c r="P13" s="277" t="s">
        <v>927</v>
      </c>
      <c r="Q13" s="104"/>
      <c r="R13" s="104"/>
      <c r="S13" s="104"/>
      <c r="T13" s="104"/>
      <c r="U13" s="320"/>
      <c r="V13" s="86"/>
      <c r="W13" s="89"/>
    </row>
    <row r="14" spans="2:24" ht="15" customHeight="1">
      <c r="B14" s="69" t="str">
        <f t="shared" si="0"/>
        <v>Old Siaha SC</v>
      </c>
      <c r="C14" s="70">
        <v>14</v>
      </c>
      <c r="E14" s="70"/>
      <c r="F14" s="122"/>
      <c r="G14" s="115" t="s">
        <v>870</v>
      </c>
      <c r="H14" s="102"/>
      <c r="I14" s="102"/>
      <c r="J14" s="102"/>
      <c r="K14" s="102"/>
      <c r="L14" s="319"/>
      <c r="M14" s="86"/>
      <c r="N14" s="103" t="s">
        <v>22</v>
      </c>
      <c r="O14" s="100"/>
      <c r="P14" s="277" t="s">
        <v>928</v>
      </c>
      <c r="Q14" s="104"/>
      <c r="R14" s="104"/>
      <c r="S14" s="104"/>
      <c r="T14" s="104"/>
      <c r="U14" s="320"/>
      <c r="V14" s="86"/>
      <c r="W14" s="89"/>
    </row>
    <row r="15" spans="2:24" ht="3.6" customHeight="1">
      <c r="B15" s="69" t="str">
        <f t="shared" si="0"/>
        <v>Old Siaha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Old Siaha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Old Siaha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Old Siaha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Old Siaha SC</v>
      </c>
      <c r="C19" s="70">
        <v>19</v>
      </c>
      <c r="E19" s="152">
        <v>1</v>
      </c>
      <c r="F19" s="325" t="s">
        <v>212</v>
      </c>
      <c r="G19" s="326">
        <v>5</v>
      </c>
      <c r="H19" s="327" t="s">
        <v>213</v>
      </c>
      <c r="I19" s="74"/>
      <c r="J19" s="328">
        <v>1</v>
      </c>
      <c r="K19" s="329" t="s">
        <v>214</v>
      </c>
      <c r="L19" s="330"/>
      <c r="M19" s="330"/>
      <c r="N19" s="330"/>
      <c r="O19" s="330"/>
      <c r="P19" s="330"/>
      <c r="Q19" s="330"/>
      <c r="R19" s="330"/>
      <c r="S19" s="330"/>
      <c r="T19" s="330"/>
      <c r="U19" s="330"/>
      <c r="V19" s="330"/>
      <c r="W19" s="331"/>
      <c r="X19" s="332">
        <f>1.71*G20/100</f>
        <v>99.74430000000001</v>
      </c>
    </row>
    <row r="20" spans="2:24" ht="18.600000000000001" customHeight="1">
      <c r="B20" s="69" t="str">
        <f t="shared" si="0"/>
        <v>Old Siaha SC</v>
      </c>
      <c r="C20" s="70">
        <v>20</v>
      </c>
      <c r="E20" s="152">
        <v>2</v>
      </c>
      <c r="F20" s="333" t="s">
        <v>215</v>
      </c>
      <c r="G20" s="326">
        <v>5833</v>
      </c>
      <c r="H20" s="327" t="s">
        <v>213</v>
      </c>
      <c r="I20" s="74"/>
      <c r="J20" s="134">
        <v>2</v>
      </c>
      <c r="K20" s="329" t="s">
        <v>216</v>
      </c>
      <c r="L20" s="330"/>
      <c r="M20" s="330"/>
      <c r="N20" s="330"/>
      <c r="O20" s="330"/>
      <c r="P20" s="330"/>
      <c r="Q20" s="330"/>
      <c r="R20" s="330"/>
      <c r="S20" s="330"/>
      <c r="T20" s="330"/>
      <c r="U20" s="330"/>
      <c r="V20" s="330"/>
      <c r="W20" s="331"/>
      <c r="X20" s="334">
        <f>X19-(X19*10/100)</f>
        <v>89.769870000000012</v>
      </c>
    </row>
    <row r="21" spans="2:24" ht="18.600000000000001" customHeight="1">
      <c r="B21" s="69" t="str">
        <f t="shared" si="0"/>
        <v>Old Siaha SC</v>
      </c>
      <c r="C21" s="70">
        <v>21</v>
      </c>
      <c r="E21" s="152">
        <v>3</v>
      </c>
      <c r="F21" s="325" t="s">
        <v>217</v>
      </c>
      <c r="G21" s="326">
        <v>892</v>
      </c>
      <c r="H21" s="327" t="s">
        <v>213</v>
      </c>
      <c r="I21" s="335">
        <f>G20/G21</f>
        <v>6.5392376681614346</v>
      </c>
      <c r="J21" s="134">
        <v>3</v>
      </c>
      <c r="K21" s="329" t="s">
        <v>218</v>
      </c>
      <c r="L21" s="330"/>
      <c r="M21" s="330"/>
      <c r="N21" s="330"/>
      <c r="O21" s="330"/>
      <c r="P21" s="330"/>
      <c r="Q21" s="330"/>
      <c r="R21" s="330"/>
      <c r="S21" s="330"/>
      <c r="T21" s="330"/>
      <c r="U21" s="330"/>
      <c r="V21" s="330"/>
      <c r="W21" s="331"/>
      <c r="X21" s="334">
        <f>X20-(X20*17.88/1000)</f>
        <v>88.164784724400008</v>
      </c>
    </row>
    <row r="22" spans="2:24" ht="18.600000000000001" customHeight="1">
      <c r="B22" s="69" t="str">
        <f t="shared" si="0"/>
        <v>Old Siaha SC</v>
      </c>
      <c r="C22" s="70">
        <v>22</v>
      </c>
      <c r="E22" s="152">
        <v>4</v>
      </c>
      <c r="F22" s="325" t="s">
        <v>219</v>
      </c>
      <c r="G22" s="326">
        <v>465</v>
      </c>
      <c r="H22" s="327" t="s">
        <v>213</v>
      </c>
      <c r="I22" s="74"/>
      <c r="J22" s="134">
        <v>4</v>
      </c>
      <c r="K22" s="329" t="s">
        <v>220</v>
      </c>
      <c r="L22" s="330"/>
      <c r="M22" s="330"/>
      <c r="N22" s="330"/>
      <c r="O22" s="330"/>
      <c r="P22" s="330"/>
      <c r="Q22" s="330"/>
      <c r="R22" s="330"/>
      <c r="S22" s="330"/>
      <c r="T22" s="330"/>
      <c r="U22" s="330"/>
      <c r="V22" s="330"/>
      <c r="W22" s="331"/>
      <c r="X22" s="334">
        <f>8.78356409745996*G20/100</f>
        <v>512.34529380483946</v>
      </c>
    </row>
    <row r="23" spans="2:24" ht="18.600000000000001" customHeight="1">
      <c r="B23" s="69" t="str">
        <f t="shared" si="0"/>
        <v>Old Siaha SC</v>
      </c>
      <c r="C23" s="70">
        <v>23</v>
      </c>
      <c r="E23" s="152">
        <v>5</v>
      </c>
      <c r="F23" s="333" t="s">
        <v>221</v>
      </c>
      <c r="G23" s="326">
        <v>106</v>
      </c>
      <c r="H23" s="327" t="s">
        <v>213</v>
      </c>
      <c r="I23" s="74"/>
      <c r="J23" s="134">
        <v>5</v>
      </c>
      <c r="K23" s="329" t="s">
        <v>222</v>
      </c>
      <c r="L23" s="330"/>
      <c r="M23" s="330"/>
      <c r="N23" s="330"/>
      <c r="O23" s="330"/>
      <c r="P23" s="330"/>
      <c r="Q23" s="330"/>
      <c r="R23" s="330"/>
      <c r="S23" s="330"/>
      <c r="T23" s="330"/>
      <c r="U23" s="330"/>
      <c r="V23" s="330"/>
      <c r="W23" s="331"/>
      <c r="X23" s="334">
        <f>G20*1.6133076913702/100</f>
        <v>94.104237637623768</v>
      </c>
    </row>
    <row r="24" spans="2:24" ht="18.600000000000001" customHeight="1">
      <c r="B24" s="69" t="str">
        <f t="shared" si="0"/>
        <v>Old Siaha SC</v>
      </c>
      <c r="C24" s="70">
        <v>24</v>
      </c>
      <c r="E24" s="152">
        <v>6</v>
      </c>
      <c r="F24" s="333" t="s">
        <v>223</v>
      </c>
      <c r="G24" s="326">
        <v>91</v>
      </c>
      <c r="H24" s="327" t="s">
        <v>213</v>
      </c>
      <c r="I24" s="74"/>
      <c r="J24" s="134">
        <v>6</v>
      </c>
      <c r="K24" s="329" t="s">
        <v>224</v>
      </c>
      <c r="L24" s="330"/>
      <c r="M24" s="330"/>
      <c r="N24" s="330"/>
      <c r="O24" s="330"/>
      <c r="P24" s="330"/>
      <c r="Q24" s="330"/>
      <c r="R24" s="330"/>
      <c r="S24" s="330"/>
      <c r="T24" s="330"/>
      <c r="U24" s="330"/>
      <c r="V24" s="330"/>
      <c r="W24" s="331"/>
      <c r="X24" s="334">
        <f>G20*1.60524115291335/100</f>
        <v>93.63371644943571</v>
      </c>
    </row>
    <row r="25" spans="2:24" ht="18.600000000000001" customHeight="1">
      <c r="B25" s="69" t="str">
        <f t="shared" si="0"/>
        <v>Old Siaha SC</v>
      </c>
      <c r="C25" s="70">
        <v>25</v>
      </c>
      <c r="E25" s="152">
        <v>7</v>
      </c>
      <c r="F25" s="333" t="s">
        <v>225</v>
      </c>
      <c r="G25" s="326">
        <v>91</v>
      </c>
      <c r="H25" s="327" t="s">
        <v>213</v>
      </c>
      <c r="I25" s="74"/>
      <c r="J25" s="134">
        <v>7</v>
      </c>
      <c r="K25" s="329" t="s">
        <v>226</v>
      </c>
      <c r="L25" s="330"/>
      <c r="M25" s="330"/>
      <c r="N25" s="330"/>
      <c r="O25" s="330"/>
      <c r="P25" s="330"/>
      <c r="Q25" s="330"/>
      <c r="R25" s="330"/>
      <c r="S25" s="330"/>
      <c r="T25" s="330"/>
      <c r="U25" s="330"/>
      <c r="V25" s="330"/>
      <c r="W25" s="331"/>
      <c r="X25" s="334">
        <f>G20*1.60122805003106/100</f>
        <v>93.399632158311718</v>
      </c>
    </row>
    <row r="26" spans="2:24" ht="18.600000000000001" customHeight="1">
      <c r="B26" s="69" t="str">
        <f t="shared" si="0"/>
        <v>Old Siaha SC</v>
      </c>
      <c r="C26" s="70">
        <v>26</v>
      </c>
      <c r="E26" s="152">
        <v>8</v>
      </c>
      <c r="F26" s="333" t="s">
        <v>227</v>
      </c>
      <c r="G26" s="326">
        <v>86</v>
      </c>
      <c r="H26" s="327" t="s">
        <v>213</v>
      </c>
      <c r="I26" s="74"/>
      <c r="J26" s="134">
        <v>8</v>
      </c>
      <c r="K26" s="329" t="s">
        <v>228</v>
      </c>
      <c r="L26" s="330"/>
      <c r="M26" s="330"/>
      <c r="N26" s="330"/>
      <c r="O26" s="330"/>
      <c r="P26" s="330"/>
      <c r="Q26" s="330"/>
      <c r="R26" s="330"/>
      <c r="S26" s="330"/>
      <c r="T26" s="330"/>
      <c r="U26" s="330"/>
      <c r="V26" s="330"/>
      <c r="W26" s="331"/>
      <c r="X26" s="334">
        <f>X24*9</f>
        <v>842.7034480449214</v>
      </c>
    </row>
    <row r="27" spans="2:24" ht="18.600000000000001" customHeight="1">
      <c r="B27" s="69" t="str">
        <f t="shared" si="0"/>
        <v>Old Siaha SC</v>
      </c>
      <c r="C27" s="70">
        <v>27</v>
      </c>
      <c r="E27" s="152">
        <v>9</v>
      </c>
      <c r="F27" s="333" t="s">
        <v>229</v>
      </c>
      <c r="G27" s="326">
        <v>78</v>
      </c>
      <c r="H27" s="327" t="s">
        <v>213</v>
      </c>
      <c r="I27" s="74"/>
      <c r="J27" s="134">
        <v>9</v>
      </c>
      <c r="K27" s="329" t="s">
        <v>230</v>
      </c>
      <c r="L27" s="330"/>
      <c r="M27" s="330"/>
      <c r="N27" s="330"/>
      <c r="O27" s="330"/>
      <c r="P27" s="330"/>
      <c r="Q27" s="330"/>
      <c r="R27" s="330"/>
      <c r="S27" s="330"/>
      <c r="T27" s="330"/>
      <c r="U27" s="330"/>
      <c r="V27" s="330"/>
      <c r="W27" s="331"/>
      <c r="X27" s="334">
        <f>37*G20/100</f>
        <v>2158.21</v>
      </c>
    </row>
    <row r="28" spans="2:24" ht="18.600000000000001" customHeight="1">
      <c r="B28" s="69" t="str">
        <f t="shared" si="0"/>
        <v>Old Siaha SC</v>
      </c>
      <c r="C28" s="70">
        <v>28</v>
      </c>
      <c r="E28" s="152">
        <v>10</v>
      </c>
      <c r="F28" s="333" t="s">
        <v>231</v>
      </c>
      <c r="G28" s="326">
        <v>4</v>
      </c>
      <c r="H28" s="327" t="s">
        <v>213</v>
      </c>
      <c r="I28" s="74"/>
      <c r="J28" s="134">
        <v>10</v>
      </c>
      <c r="K28" s="329" t="s">
        <v>232</v>
      </c>
      <c r="L28" s="330"/>
      <c r="M28" s="330"/>
      <c r="N28" s="330"/>
      <c r="O28" s="330"/>
      <c r="P28" s="330"/>
      <c r="Q28" s="330"/>
      <c r="R28" s="330"/>
      <c r="S28" s="330"/>
      <c r="T28" s="330"/>
      <c r="U28" s="330"/>
      <c r="V28" s="330"/>
      <c r="W28" s="331"/>
      <c r="X28" s="334">
        <f>X27</f>
        <v>2158.21</v>
      </c>
    </row>
    <row r="29" spans="2:24" ht="18.600000000000001" customHeight="1">
      <c r="B29" s="69" t="str">
        <f t="shared" si="0"/>
        <v>Old Siaha SC</v>
      </c>
      <c r="C29" s="70">
        <v>29</v>
      </c>
      <c r="E29" s="152">
        <v>11</v>
      </c>
      <c r="F29" s="336" t="s">
        <v>233</v>
      </c>
      <c r="G29" s="326">
        <v>0</v>
      </c>
      <c r="H29" s="327" t="s">
        <v>213</v>
      </c>
      <c r="I29" s="74"/>
      <c r="J29" s="134">
        <v>11</v>
      </c>
      <c r="K29" s="329" t="s">
        <v>234</v>
      </c>
      <c r="L29" s="330"/>
      <c r="M29" s="330"/>
      <c r="N29" s="330"/>
      <c r="O29" s="330"/>
      <c r="P29" s="330"/>
      <c r="Q29" s="330"/>
      <c r="R29" s="330"/>
      <c r="S29" s="330"/>
      <c r="T29" s="330"/>
      <c r="U29" s="330"/>
      <c r="V29" s="330"/>
      <c r="W29" s="331"/>
      <c r="X29" s="334">
        <f>X27</f>
        <v>2158.21</v>
      </c>
    </row>
    <row r="30" spans="2:24" ht="18.600000000000001" customHeight="1">
      <c r="B30" s="69" t="str">
        <f t="shared" si="0"/>
        <v>Old Siaha SC</v>
      </c>
      <c r="C30" s="70">
        <v>30</v>
      </c>
      <c r="E30" s="152">
        <v>12</v>
      </c>
      <c r="F30" s="336" t="s">
        <v>235</v>
      </c>
      <c r="G30" s="326">
        <v>0</v>
      </c>
      <c r="H30" s="327" t="s">
        <v>213</v>
      </c>
      <c r="I30" s="74"/>
      <c r="J30" s="134">
        <v>12</v>
      </c>
      <c r="K30" s="329" t="s">
        <v>236</v>
      </c>
      <c r="L30" s="330"/>
      <c r="M30" s="330"/>
      <c r="N30" s="330"/>
      <c r="O30" s="330"/>
      <c r="P30" s="330"/>
      <c r="Q30" s="330"/>
      <c r="R30" s="330"/>
      <c r="S30" s="330"/>
      <c r="T30" s="330"/>
      <c r="U30" s="330"/>
      <c r="V30" s="330"/>
      <c r="W30" s="331"/>
      <c r="X30" s="334">
        <f>X27</f>
        <v>2158.21</v>
      </c>
    </row>
    <row r="31" spans="2:24" ht="18.600000000000001" customHeight="1">
      <c r="B31" s="69" t="str">
        <f t="shared" si="0"/>
        <v>Old Siaha SC</v>
      </c>
      <c r="C31" s="70">
        <v>31</v>
      </c>
      <c r="E31" s="152">
        <v>13</v>
      </c>
      <c r="F31" s="325" t="s">
        <v>237</v>
      </c>
      <c r="G31" s="326">
        <v>0</v>
      </c>
      <c r="H31" s="327" t="s">
        <v>213</v>
      </c>
      <c r="I31" s="74"/>
      <c r="J31" s="134">
        <v>13</v>
      </c>
      <c r="K31" s="329" t="s">
        <v>238</v>
      </c>
      <c r="L31" s="330"/>
      <c r="M31" s="330"/>
      <c r="N31" s="330"/>
      <c r="O31" s="330"/>
      <c r="P31" s="330"/>
      <c r="Q31" s="330"/>
      <c r="R31" s="330"/>
      <c r="S31" s="330"/>
      <c r="T31" s="330"/>
      <c r="U31" s="330"/>
      <c r="V31" s="330"/>
      <c r="W31" s="331"/>
      <c r="X31" s="334">
        <f>49*X27/100</f>
        <v>1057.5229000000002</v>
      </c>
    </row>
    <row r="32" spans="2:24" ht="18.600000000000001" customHeight="1">
      <c r="B32" s="69" t="str">
        <f t="shared" si="0"/>
        <v>Old Siaha SC</v>
      </c>
      <c r="C32" s="70">
        <v>32</v>
      </c>
      <c r="E32" s="152">
        <v>14</v>
      </c>
      <c r="F32" s="325" t="s">
        <v>239</v>
      </c>
      <c r="G32" s="326">
        <v>0</v>
      </c>
      <c r="H32" s="327" t="s">
        <v>213</v>
      </c>
      <c r="I32" s="74"/>
      <c r="J32" s="134">
        <v>14</v>
      </c>
      <c r="K32" s="329" t="s">
        <v>240</v>
      </c>
      <c r="L32" s="330"/>
      <c r="M32" s="330"/>
      <c r="N32" s="330"/>
      <c r="O32" s="330"/>
      <c r="P32" s="330"/>
      <c r="Q32" s="330"/>
      <c r="R32" s="330"/>
      <c r="S32" s="330"/>
      <c r="T32" s="330"/>
      <c r="U32" s="330"/>
      <c r="V32" s="330"/>
      <c r="W32" s="331"/>
      <c r="X32" s="334">
        <f>49*X27/100</f>
        <v>1057.5229000000002</v>
      </c>
    </row>
    <row r="33" spans="2:24" ht="21" customHeight="1">
      <c r="B33" s="69" t="str">
        <f t="shared" si="0"/>
        <v>Old Siaha SC</v>
      </c>
      <c r="C33" s="70">
        <v>33</v>
      </c>
      <c r="E33" s="152">
        <v>15</v>
      </c>
      <c r="F33" s="337" t="s">
        <v>609</v>
      </c>
      <c r="G33" s="338">
        <v>5</v>
      </c>
      <c r="H33" s="327" t="s">
        <v>213</v>
      </c>
      <c r="I33" s="74"/>
      <c r="J33" s="134">
        <v>16</v>
      </c>
      <c r="K33" s="329" t="s">
        <v>241</v>
      </c>
      <c r="L33" s="330"/>
      <c r="M33" s="330"/>
      <c r="N33" s="330"/>
      <c r="O33" s="330"/>
      <c r="P33" s="330"/>
      <c r="Q33" s="330"/>
      <c r="R33" s="330"/>
      <c r="S33" s="330"/>
      <c r="T33" s="330"/>
      <c r="U33" s="330"/>
      <c r="V33" s="330"/>
      <c r="W33" s="331"/>
      <c r="X33" s="339">
        <f>12*G20/100</f>
        <v>699.96</v>
      </c>
    </row>
    <row r="34" spans="2:24" ht="21" customHeight="1">
      <c r="B34" s="69" t="str">
        <f t="shared" si="0"/>
        <v>Old Siaha SC</v>
      </c>
      <c r="C34" s="70">
        <v>34</v>
      </c>
      <c r="E34" s="152">
        <v>16</v>
      </c>
      <c r="F34" s="337" t="s">
        <v>564</v>
      </c>
      <c r="G34" s="338">
        <v>7</v>
      </c>
      <c r="H34" s="327" t="s">
        <v>213</v>
      </c>
      <c r="I34" s="74"/>
    </row>
    <row r="35" spans="2:24" ht="21" customHeight="1">
      <c r="B35" s="69" t="str">
        <f t="shared" si="0"/>
        <v>Old Siaha SC</v>
      </c>
      <c r="C35" s="70">
        <v>35</v>
      </c>
      <c r="E35" s="152"/>
      <c r="F35" s="340" t="s">
        <v>728</v>
      </c>
      <c r="G35" s="341">
        <f>((T48-(10*T48/100))-T62)</f>
        <v>0.39999999999999858</v>
      </c>
      <c r="H35" s="342">
        <f>G35/((T48-(10*T48/100)))</f>
        <v>1.2345679012345635E-2</v>
      </c>
      <c r="I35" s="74"/>
    </row>
    <row r="36" spans="2:24" ht="6" customHeight="1">
      <c r="B36" s="69" t="str">
        <f t="shared" si="0"/>
        <v>Old Siaha SC</v>
      </c>
      <c r="C36" s="70">
        <v>36</v>
      </c>
    </row>
    <row r="37" spans="2:24" ht="7.5" customHeight="1">
      <c r="B37" s="69" t="str">
        <f t="shared" si="0"/>
        <v>Old Siaha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Old Siaha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Old Siaha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Old Siaha SC</v>
      </c>
      <c r="C40" s="70">
        <v>40</v>
      </c>
      <c r="D40" s="125"/>
      <c r="E40" s="345">
        <v>1</v>
      </c>
      <c r="F40" s="168" t="s">
        <v>290</v>
      </c>
      <c r="G40" s="193" t="s">
        <v>86</v>
      </c>
      <c r="H40" s="155">
        <v>11</v>
      </c>
      <c r="I40" s="155">
        <v>6</v>
      </c>
      <c r="J40" s="155">
        <v>6</v>
      </c>
      <c r="K40" s="156">
        <v>8</v>
      </c>
      <c r="L40" s="156">
        <v>6</v>
      </c>
      <c r="M40" s="156"/>
      <c r="N40" s="156"/>
      <c r="O40" s="156"/>
      <c r="P40" s="156"/>
      <c r="Q40" s="156"/>
      <c r="R40" s="156"/>
      <c r="S40" s="156"/>
      <c r="T40" s="157">
        <f>SUM(H40:S40)</f>
        <v>37</v>
      </c>
      <c r="U40" s="164">
        <f>T62</f>
        <v>32</v>
      </c>
      <c r="V40" s="171">
        <f>IF(U40=0,0,T40/U40)</f>
        <v>1.15625</v>
      </c>
      <c r="W40" s="199">
        <v>5</v>
      </c>
      <c r="X40" s="177"/>
    </row>
    <row r="41" spans="2:24" ht="22.5" customHeight="1">
      <c r="B41" s="69" t="str">
        <f t="shared" si="0"/>
        <v>Old Siaha SC</v>
      </c>
      <c r="C41" s="70">
        <v>41</v>
      </c>
      <c r="D41" s="125"/>
      <c r="E41" s="345">
        <v>2</v>
      </c>
      <c r="F41" s="346" t="s">
        <v>291</v>
      </c>
      <c r="G41" s="193" t="s">
        <v>86</v>
      </c>
      <c r="H41" s="155">
        <v>19</v>
      </c>
      <c r="I41" s="155">
        <v>2</v>
      </c>
      <c r="J41" s="155">
        <v>2</v>
      </c>
      <c r="K41" s="156">
        <v>150</v>
      </c>
      <c r="L41" s="156">
        <v>12</v>
      </c>
      <c r="M41" s="156"/>
      <c r="N41" s="156"/>
      <c r="O41" s="156"/>
      <c r="P41" s="156"/>
      <c r="Q41" s="156"/>
      <c r="R41" s="156"/>
      <c r="S41" s="156"/>
      <c r="T41" s="157">
        <f>SUM(H41:S41)</f>
        <v>185</v>
      </c>
      <c r="U41" s="158">
        <f>G21</f>
        <v>892</v>
      </c>
      <c r="V41" s="171">
        <f>IF(U41=0,0,T41/U41)</f>
        <v>0.20739910313901344</v>
      </c>
      <c r="W41" s="199">
        <v>10</v>
      </c>
      <c r="X41" s="161" t="s">
        <v>796</v>
      </c>
    </row>
    <row r="42" spans="2:24" ht="20.399999999999999" customHeight="1">
      <c r="B42" s="69" t="str">
        <f t="shared" si="0"/>
        <v>Old Siaha SC</v>
      </c>
      <c r="C42" s="70">
        <v>42</v>
      </c>
      <c r="D42" s="125"/>
      <c r="E42" s="345">
        <v>3</v>
      </c>
      <c r="F42" s="242" t="s">
        <v>673</v>
      </c>
      <c r="G42" s="193" t="s">
        <v>86</v>
      </c>
      <c r="H42" s="163">
        <v>3</v>
      </c>
      <c r="I42" s="163">
        <v>3</v>
      </c>
      <c r="J42" s="163">
        <v>3</v>
      </c>
      <c r="K42" s="163">
        <v>3</v>
      </c>
      <c r="L42" s="163">
        <v>2</v>
      </c>
      <c r="M42" s="163"/>
      <c r="N42" s="163"/>
      <c r="O42" s="163"/>
      <c r="P42" s="163"/>
      <c r="Q42" s="163"/>
      <c r="R42" s="163"/>
      <c r="S42" s="163"/>
      <c r="T42" s="157">
        <f>SUM(H42:S42)</f>
        <v>14</v>
      </c>
      <c r="U42" s="158">
        <f>COUNT(H42:S42)</f>
        <v>5</v>
      </c>
      <c r="V42" s="171">
        <f>IF(U42=0,0,T42/U42)</f>
        <v>2.8</v>
      </c>
      <c r="W42" s="199">
        <v>10</v>
      </c>
      <c r="X42" s="161"/>
    </row>
    <row r="43" spans="2:24" ht="21" customHeight="1">
      <c r="B43" s="69" t="str">
        <f t="shared" si="0"/>
        <v>Old Siaha SC</v>
      </c>
      <c r="C43" s="70">
        <v>43</v>
      </c>
      <c r="D43" s="125"/>
      <c r="E43" s="345">
        <v>4</v>
      </c>
      <c r="F43" s="153" t="s">
        <v>610</v>
      </c>
      <c r="G43" s="193" t="s">
        <v>86</v>
      </c>
      <c r="H43" s="155">
        <v>1</v>
      </c>
      <c r="I43" s="155"/>
      <c r="J43" s="155">
        <v>2</v>
      </c>
      <c r="K43" s="163">
        <v>2</v>
      </c>
      <c r="L43" s="163"/>
      <c r="M43" s="163"/>
      <c r="N43" s="163"/>
      <c r="O43" s="163"/>
      <c r="P43" s="163"/>
      <c r="Q43" s="163"/>
      <c r="R43" s="163"/>
      <c r="S43" s="163"/>
      <c r="T43" s="157">
        <f>SUM(H43:S43)</f>
        <v>5</v>
      </c>
      <c r="U43" s="158">
        <f>12*G33</f>
        <v>60</v>
      </c>
      <c r="V43" s="171">
        <f>IF(U43=0,0,T43/U43)</f>
        <v>8.3333333333333329E-2</v>
      </c>
      <c r="W43" s="199">
        <v>10</v>
      </c>
      <c r="X43" s="161" t="s">
        <v>796</v>
      </c>
    </row>
    <row r="44" spans="2:24" ht="12.9" customHeight="1">
      <c r="B44" s="69" t="str">
        <f t="shared" si="0"/>
        <v>Old Siaha SC</v>
      </c>
      <c r="C44" s="70">
        <v>44</v>
      </c>
      <c r="D44" s="125"/>
      <c r="E44" s="345">
        <v>5</v>
      </c>
      <c r="F44" s="168" t="s">
        <v>307</v>
      </c>
      <c r="G44" s="193" t="s">
        <v>86</v>
      </c>
      <c r="H44" s="155">
        <v>1</v>
      </c>
      <c r="I44" s="155">
        <v>1</v>
      </c>
      <c r="J44" s="155">
        <v>1</v>
      </c>
      <c r="K44" s="163">
        <v>1</v>
      </c>
      <c r="L44" s="163">
        <v>1</v>
      </c>
      <c r="M44" s="163"/>
      <c r="N44" s="163"/>
      <c r="O44" s="163"/>
      <c r="P44" s="163"/>
      <c r="Q44" s="163"/>
      <c r="R44" s="163"/>
      <c r="S44" s="163"/>
      <c r="T44" s="157">
        <f>COUNTIF(H44:S44,1)</f>
        <v>5</v>
      </c>
      <c r="U44" s="158">
        <f>COUNT(H44:S44)</f>
        <v>5</v>
      </c>
      <c r="V44" s="171">
        <f>IF(U44=0,0,T44/U44)</f>
        <v>1</v>
      </c>
      <c r="W44" s="164">
        <v>5</v>
      </c>
      <c r="X44" s="161" t="s">
        <v>796</v>
      </c>
    </row>
    <row r="45" spans="2:24" ht="2.1" customHeight="1">
      <c r="B45" s="69" t="str">
        <f t="shared" si="0"/>
        <v>Old Siaha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Old Siaha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Old Siaha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Old Siaha SC</v>
      </c>
      <c r="C48" s="70">
        <v>48</v>
      </c>
      <c r="E48" s="348">
        <v>1</v>
      </c>
      <c r="F48" s="349" t="s">
        <v>242</v>
      </c>
      <c r="G48" s="193" t="s">
        <v>704</v>
      </c>
      <c r="H48" s="155">
        <v>4</v>
      </c>
      <c r="I48" s="155">
        <v>12</v>
      </c>
      <c r="J48" s="155">
        <v>9</v>
      </c>
      <c r="K48" s="156">
        <v>3</v>
      </c>
      <c r="L48" s="156">
        <v>8</v>
      </c>
      <c r="M48" s="156"/>
      <c r="N48" s="156"/>
      <c r="O48" s="156"/>
      <c r="P48" s="156"/>
      <c r="Q48" s="156"/>
      <c r="R48" s="156"/>
      <c r="S48" s="156"/>
      <c r="T48" s="157">
        <f t="shared" ref="T48:T78" si="1">SUM(H48:S48)</f>
        <v>36</v>
      </c>
      <c r="U48" s="158">
        <f>X19</f>
        <v>99.74430000000001</v>
      </c>
      <c r="V48" s="171">
        <f>IF(X19=0,0,T48/X19)</f>
        <v>0.36092287980365789</v>
      </c>
      <c r="W48" s="199">
        <v>2</v>
      </c>
      <c r="X48" s="161" t="s">
        <v>796</v>
      </c>
    </row>
    <row r="49" spans="2:26" ht="14.4">
      <c r="B49" s="69" t="str">
        <f t="shared" si="0"/>
        <v>Old Siaha SC</v>
      </c>
      <c r="C49" s="70">
        <v>49</v>
      </c>
      <c r="D49" s="125"/>
      <c r="E49" s="345">
        <v>2</v>
      </c>
      <c r="F49" s="350" t="s">
        <v>243</v>
      </c>
      <c r="G49" s="193" t="s">
        <v>704</v>
      </c>
      <c r="H49" s="155">
        <v>3</v>
      </c>
      <c r="I49" s="155">
        <v>11</v>
      </c>
      <c r="J49" s="155">
        <v>8</v>
      </c>
      <c r="K49" s="156">
        <v>1</v>
      </c>
      <c r="L49" s="156">
        <v>6</v>
      </c>
      <c r="M49" s="156"/>
      <c r="N49" s="156"/>
      <c r="O49" s="156"/>
      <c r="P49" s="156"/>
      <c r="Q49" s="156"/>
      <c r="R49" s="156"/>
      <c r="S49" s="156"/>
      <c r="T49" s="157">
        <f t="shared" si="1"/>
        <v>29</v>
      </c>
      <c r="U49" s="164">
        <f>T48</f>
        <v>36</v>
      </c>
      <c r="V49" s="171">
        <f>IF(T48=0,0,T49/T48)</f>
        <v>0.80555555555555558</v>
      </c>
      <c r="W49" s="199">
        <v>10</v>
      </c>
      <c r="X49" s="179"/>
    </row>
    <row r="50" spans="2:26" ht="14.4">
      <c r="B50" s="69" t="str">
        <f t="shared" si="0"/>
        <v>Old Siaha SC</v>
      </c>
      <c r="C50" s="70">
        <v>50</v>
      </c>
      <c r="D50" s="125"/>
      <c r="E50" s="345">
        <v>3</v>
      </c>
      <c r="F50" s="350" t="s">
        <v>244</v>
      </c>
      <c r="G50" s="193" t="s">
        <v>704</v>
      </c>
      <c r="H50" s="155">
        <v>4</v>
      </c>
      <c r="I50" s="155">
        <v>5</v>
      </c>
      <c r="J50" s="155">
        <v>5</v>
      </c>
      <c r="K50" s="156">
        <v>5</v>
      </c>
      <c r="L50" s="156">
        <v>7</v>
      </c>
      <c r="M50" s="156"/>
      <c r="N50" s="156"/>
      <c r="O50" s="156"/>
      <c r="P50" s="156"/>
      <c r="Q50" s="156"/>
      <c r="R50" s="156"/>
      <c r="S50" s="156"/>
      <c r="T50" s="157">
        <f t="shared" si="1"/>
        <v>26</v>
      </c>
      <c r="U50" s="164">
        <f>U49</f>
        <v>36</v>
      </c>
      <c r="V50" s="171">
        <f>IF(T48=0,0,T50/T48)</f>
        <v>0.72222222222222221</v>
      </c>
      <c r="W50" s="199">
        <v>10</v>
      </c>
      <c r="X50" s="177"/>
    </row>
    <row r="51" spans="2:26" ht="13.5" customHeight="1">
      <c r="B51" s="69" t="str">
        <f t="shared" si="0"/>
        <v>Old Siaha SC</v>
      </c>
      <c r="C51" s="70">
        <v>51</v>
      </c>
      <c r="D51" s="125"/>
      <c r="E51" s="191">
        <v>4</v>
      </c>
      <c r="F51" s="172" t="s">
        <v>245</v>
      </c>
      <c r="G51" s="193" t="s">
        <v>704</v>
      </c>
      <c r="H51" s="155">
        <v>5</v>
      </c>
      <c r="I51" s="155">
        <v>7</v>
      </c>
      <c r="J51" s="155">
        <v>7</v>
      </c>
      <c r="K51" s="156">
        <v>8</v>
      </c>
      <c r="L51" s="156">
        <v>2</v>
      </c>
      <c r="M51" s="156"/>
      <c r="N51" s="156"/>
      <c r="O51" s="156"/>
      <c r="P51" s="156"/>
      <c r="Q51" s="156"/>
      <c r="R51" s="156"/>
      <c r="S51" s="156"/>
      <c r="T51" s="157">
        <f t="shared" si="1"/>
        <v>29</v>
      </c>
      <c r="U51" s="164">
        <f>U50</f>
        <v>36</v>
      </c>
      <c r="V51" s="171">
        <f>IF(U51=0,0,T51/U51)</f>
        <v>0.80555555555555558</v>
      </c>
      <c r="W51" s="164">
        <v>5</v>
      </c>
      <c r="X51" s="177"/>
    </row>
    <row r="52" spans="2:26" ht="13.5" customHeight="1">
      <c r="B52" s="69" t="str">
        <f t="shared" si="0"/>
        <v>Old Siaha SC</v>
      </c>
      <c r="C52" s="70">
        <v>52</v>
      </c>
      <c r="D52" s="125"/>
      <c r="E52" s="152">
        <v>5</v>
      </c>
      <c r="F52" s="172" t="s">
        <v>246</v>
      </c>
      <c r="G52" s="193" t="s">
        <v>704</v>
      </c>
      <c r="H52" s="155">
        <v>5</v>
      </c>
      <c r="I52" s="155">
        <v>7</v>
      </c>
      <c r="J52" s="155">
        <v>7</v>
      </c>
      <c r="K52" s="156">
        <v>8</v>
      </c>
      <c r="L52" s="156">
        <v>2</v>
      </c>
      <c r="M52" s="156"/>
      <c r="N52" s="156"/>
      <c r="O52" s="156"/>
      <c r="P52" s="156"/>
      <c r="Q52" s="156"/>
      <c r="R52" s="156"/>
      <c r="S52" s="156"/>
      <c r="T52" s="157">
        <f t="shared" si="1"/>
        <v>29</v>
      </c>
      <c r="U52" s="164">
        <f>U51</f>
        <v>36</v>
      </c>
      <c r="V52" s="171">
        <f>IF(U52=0,0,T52/U52)</f>
        <v>0.80555555555555558</v>
      </c>
      <c r="W52" s="164"/>
      <c r="X52" s="177"/>
    </row>
    <row r="53" spans="2:26" ht="13.5" customHeight="1">
      <c r="B53" s="69" t="str">
        <f t="shared" si="0"/>
        <v>Old Siaha SC</v>
      </c>
      <c r="C53" s="70">
        <v>53</v>
      </c>
      <c r="D53" s="125"/>
      <c r="E53" s="152">
        <v>6</v>
      </c>
      <c r="F53" s="172" t="s">
        <v>247</v>
      </c>
      <c r="G53" s="193" t="s">
        <v>704</v>
      </c>
      <c r="H53" s="155">
        <v>8</v>
      </c>
      <c r="I53" s="155">
        <v>5</v>
      </c>
      <c r="J53" s="155">
        <v>3</v>
      </c>
      <c r="K53" s="156">
        <v>13</v>
      </c>
      <c r="L53" s="156">
        <v>5</v>
      </c>
      <c r="M53" s="156"/>
      <c r="N53" s="156"/>
      <c r="O53" s="156"/>
      <c r="P53" s="156"/>
      <c r="Q53" s="156"/>
      <c r="R53" s="156"/>
      <c r="S53" s="156"/>
      <c r="T53" s="157">
        <f t="shared" si="1"/>
        <v>34</v>
      </c>
      <c r="U53" s="164">
        <f>U52</f>
        <v>36</v>
      </c>
      <c r="V53" s="171">
        <f>IF(U53=0,0,T53/U53)</f>
        <v>0.94444444444444442</v>
      </c>
      <c r="W53" s="164"/>
      <c r="X53" s="177"/>
    </row>
    <row r="54" spans="2:26" ht="13.5" customHeight="1">
      <c r="B54" s="69" t="str">
        <f t="shared" si="0"/>
        <v>Old Siaha SC</v>
      </c>
      <c r="C54" s="70">
        <v>54</v>
      </c>
      <c r="D54" s="125"/>
      <c r="E54" s="348">
        <v>7</v>
      </c>
      <c r="F54" s="172" t="s">
        <v>248</v>
      </c>
      <c r="G54" s="193" t="s">
        <v>704</v>
      </c>
      <c r="H54" s="155">
        <v>4</v>
      </c>
      <c r="I54" s="155">
        <v>5</v>
      </c>
      <c r="J54" s="155">
        <v>5</v>
      </c>
      <c r="K54" s="156">
        <v>5</v>
      </c>
      <c r="L54" s="156">
        <v>7</v>
      </c>
      <c r="M54" s="156"/>
      <c r="N54" s="156"/>
      <c r="O54" s="156"/>
      <c r="P54" s="156"/>
      <c r="Q54" s="156"/>
      <c r="R54" s="156"/>
      <c r="S54" s="156"/>
      <c r="T54" s="157">
        <f t="shared" si="1"/>
        <v>26</v>
      </c>
      <c r="U54" s="164">
        <f>U53</f>
        <v>36</v>
      </c>
      <c r="V54" s="171">
        <f>IF(U54=0,0,T54/U54)</f>
        <v>0.72222222222222221</v>
      </c>
      <c r="W54" s="199">
        <v>10</v>
      </c>
      <c r="X54" s="177"/>
    </row>
    <row r="55" spans="2:26" ht="13.5" customHeight="1">
      <c r="B55" s="69" t="str">
        <f t="shared" si="0"/>
        <v>Old Siaha SC</v>
      </c>
      <c r="C55" s="70">
        <v>55</v>
      </c>
      <c r="D55" s="125"/>
      <c r="E55" s="345">
        <v>8</v>
      </c>
      <c r="F55" s="172" t="s">
        <v>249</v>
      </c>
      <c r="G55" s="193" t="s">
        <v>704</v>
      </c>
      <c r="H55" s="155"/>
      <c r="I55" s="155"/>
      <c r="J55" s="155"/>
      <c r="K55" s="156">
        <v>1</v>
      </c>
      <c r="L55" s="156"/>
      <c r="M55" s="156"/>
      <c r="N55" s="156"/>
      <c r="O55" s="156"/>
      <c r="P55" s="156"/>
      <c r="Q55" s="156"/>
      <c r="R55" s="156"/>
      <c r="S55" s="156"/>
      <c r="T55" s="157">
        <f t="shared" si="1"/>
        <v>1</v>
      </c>
      <c r="U55" s="164">
        <v>0</v>
      </c>
      <c r="V55" s="351">
        <f>IF(T48=0,0,T55/T48)</f>
        <v>2.7777777777777776E-2</v>
      </c>
      <c r="W55" s="199"/>
      <c r="X55" s="177"/>
    </row>
    <row r="56" spans="2:26" ht="13.5" customHeight="1">
      <c r="B56" s="69" t="str">
        <f t="shared" si="0"/>
        <v>Old Siaha SC</v>
      </c>
      <c r="C56" s="70">
        <v>56</v>
      </c>
      <c r="D56" s="125"/>
      <c r="E56" s="345">
        <v>9</v>
      </c>
      <c r="F56" s="352" t="s">
        <v>618</v>
      </c>
      <c r="G56" s="193" t="s">
        <v>704</v>
      </c>
      <c r="H56" s="155">
        <v>3</v>
      </c>
      <c r="I56" s="155">
        <v>6</v>
      </c>
      <c r="J56" s="155">
        <v>7</v>
      </c>
      <c r="K56" s="156">
        <v>5</v>
      </c>
      <c r="L56" s="156">
        <v>8</v>
      </c>
      <c r="M56" s="156"/>
      <c r="N56" s="156"/>
      <c r="O56" s="156"/>
      <c r="P56" s="156"/>
      <c r="Q56" s="156"/>
      <c r="R56" s="156"/>
      <c r="S56" s="156"/>
      <c r="T56" s="157">
        <f t="shared" si="1"/>
        <v>29</v>
      </c>
      <c r="U56" s="164">
        <f>T58</f>
        <v>32</v>
      </c>
      <c r="V56" s="171">
        <f>IF(U56=0,0,T56/U56)</f>
        <v>0.90625</v>
      </c>
      <c r="W56" s="164">
        <v>10</v>
      </c>
      <c r="X56" s="177"/>
    </row>
    <row r="57" spans="2:26" ht="13.5" customHeight="1">
      <c r="B57" s="69" t="str">
        <f t="shared" si="0"/>
        <v>Old Siaha SC</v>
      </c>
      <c r="C57" s="70">
        <v>57</v>
      </c>
      <c r="D57" s="125"/>
      <c r="E57" s="152"/>
      <c r="F57" s="352" t="s">
        <v>619</v>
      </c>
      <c r="G57" s="193" t="s">
        <v>704</v>
      </c>
      <c r="H57" s="155">
        <v>1</v>
      </c>
      <c r="I57" s="155">
        <v>1</v>
      </c>
      <c r="J57" s="155"/>
      <c r="K57" s="156">
        <v>1</v>
      </c>
      <c r="L57" s="156"/>
      <c r="M57" s="156"/>
      <c r="N57" s="156"/>
      <c r="O57" s="156"/>
      <c r="P57" s="156"/>
      <c r="Q57" s="156"/>
      <c r="R57" s="156"/>
      <c r="S57" s="156"/>
      <c r="T57" s="157">
        <f t="shared" si="1"/>
        <v>3</v>
      </c>
      <c r="U57" s="164">
        <f>U58</f>
        <v>32</v>
      </c>
      <c r="V57" s="196">
        <f>IF(U57=0,0,T57/U57)</f>
        <v>9.375E-2</v>
      </c>
      <c r="W57" s="199"/>
      <c r="X57" s="177"/>
    </row>
    <row r="58" spans="2:26" ht="13.5" customHeight="1">
      <c r="B58" s="69" t="str">
        <f t="shared" si="0"/>
        <v>Old Siaha SC</v>
      </c>
      <c r="C58" s="70">
        <v>58</v>
      </c>
      <c r="D58" s="125"/>
      <c r="E58" s="152"/>
      <c r="F58" s="172" t="s">
        <v>251</v>
      </c>
      <c r="G58" s="193" t="s">
        <v>704</v>
      </c>
      <c r="H58" s="174">
        <f t="shared" ref="H58:S58" si="2">SUM(H56:H57)</f>
        <v>4</v>
      </c>
      <c r="I58" s="174">
        <f t="shared" si="2"/>
        <v>7</v>
      </c>
      <c r="J58" s="174">
        <f t="shared" si="2"/>
        <v>7</v>
      </c>
      <c r="K58" s="174">
        <f t="shared" si="2"/>
        <v>6</v>
      </c>
      <c r="L58" s="174">
        <f t="shared" si="2"/>
        <v>8</v>
      </c>
      <c r="M58" s="174">
        <f t="shared" si="2"/>
        <v>0</v>
      </c>
      <c r="N58" s="174">
        <f t="shared" si="2"/>
        <v>0</v>
      </c>
      <c r="O58" s="174">
        <f t="shared" si="2"/>
        <v>0</v>
      </c>
      <c r="P58" s="174">
        <f t="shared" si="2"/>
        <v>0</v>
      </c>
      <c r="Q58" s="174">
        <f t="shared" si="2"/>
        <v>0</v>
      </c>
      <c r="R58" s="174">
        <f t="shared" si="2"/>
        <v>0</v>
      </c>
      <c r="S58" s="174">
        <f t="shared" si="2"/>
        <v>0</v>
      </c>
      <c r="T58" s="157">
        <f t="shared" si="1"/>
        <v>32</v>
      </c>
      <c r="U58" s="164">
        <f>U56</f>
        <v>32</v>
      </c>
      <c r="V58" s="159"/>
      <c r="W58" s="164"/>
      <c r="X58" s="177"/>
    </row>
    <row r="59" spans="2:26" ht="18.75" customHeight="1">
      <c r="B59" s="69" t="str">
        <f t="shared" si="0"/>
        <v>Old Siaha SC</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3</v>
      </c>
      <c r="V59" s="171">
        <f>IF(U59=0,100%,T59/U59)</f>
        <v>0</v>
      </c>
      <c r="W59" s="199">
        <v>5</v>
      </c>
      <c r="X59" s="177"/>
    </row>
    <row r="60" spans="2:26" ht="16.5" customHeight="1">
      <c r="B60" s="69" t="str">
        <f t="shared" si="0"/>
        <v>Old Siaha SC</v>
      </c>
      <c r="C60" s="70">
        <v>60</v>
      </c>
      <c r="D60" s="125"/>
      <c r="E60" s="152">
        <v>11</v>
      </c>
      <c r="F60" s="352" t="s">
        <v>648</v>
      </c>
      <c r="G60" s="193" t="s">
        <v>704</v>
      </c>
      <c r="H60" s="155">
        <v>2</v>
      </c>
      <c r="I60" s="155">
        <v>4</v>
      </c>
      <c r="J60" s="155">
        <v>2</v>
      </c>
      <c r="K60" s="156">
        <v>3</v>
      </c>
      <c r="L60" s="156">
        <v>4</v>
      </c>
      <c r="M60" s="156"/>
      <c r="N60" s="156"/>
      <c r="O60" s="156"/>
      <c r="P60" s="156"/>
      <c r="Q60" s="156"/>
      <c r="R60" s="156"/>
      <c r="S60" s="156"/>
      <c r="T60" s="157">
        <f t="shared" si="1"/>
        <v>15</v>
      </c>
      <c r="U60" s="164"/>
      <c r="V60" s="169"/>
      <c r="W60" s="167"/>
      <c r="X60" s="177"/>
    </row>
    <row r="61" spans="2:26" ht="13.5" customHeight="1">
      <c r="B61" s="69" t="str">
        <f t="shared" si="0"/>
        <v>Old Siaha SC</v>
      </c>
      <c r="C61" s="70">
        <v>61</v>
      </c>
      <c r="D61" s="125"/>
      <c r="E61" s="152"/>
      <c r="F61" s="352" t="s">
        <v>649</v>
      </c>
      <c r="G61" s="193" t="s">
        <v>704</v>
      </c>
      <c r="H61" s="155">
        <v>2</v>
      </c>
      <c r="I61" s="155">
        <v>3</v>
      </c>
      <c r="J61" s="155">
        <v>5</v>
      </c>
      <c r="K61" s="156">
        <v>3</v>
      </c>
      <c r="L61" s="156">
        <v>4</v>
      </c>
      <c r="M61" s="156"/>
      <c r="N61" s="156"/>
      <c r="O61" s="156"/>
      <c r="P61" s="156"/>
      <c r="Q61" s="156"/>
      <c r="R61" s="156"/>
      <c r="S61" s="156"/>
      <c r="T61" s="157">
        <f t="shared" si="1"/>
        <v>17</v>
      </c>
      <c r="U61" s="164"/>
      <c r="V61" s="354">
        <f>IF(T60=0,0,T61*1000/T60)</f>
        <v>1133.3333333333333</v>
      </c>
      <c r="W61" s="354" t="s">
        <v>627</v>
      </c>
      <c r="X61" s="177"/>
      <c r="Z61" s="355"/>
    </row>
    <row r="62" spans="2:26" ht="13.5" customHeight="1">
      <c r="B62" s="69" t="str">
        <f t="shared" si="0"/>
        <v>Old Siaha SC</v>
      </c>
      <c r="C62" s="70">
        <v>62</v>
      </c>
      <c r="D62" s="125"/>
      <c r="E62" s="152"/>
      <c r="F62" s="172" t="s">
        <v>252</v>
      </c>
      <c r="G62" s="193" t="s">
        <v>704</v>
      </c>
      <c r="H62" s="174">
        <f t="shared" ref="H62:S62" si="3">SUM(H60:H61)</f>
        <v>4</v>
      </c>
      <c r="I62" s="174">
        <f t="shared" si="3"/>
        <v>7</v>
      </c>
      <c r="J62" s="174">
        <f t="shared" si="3"/>
        <v>7</v>
      </c>
      <c r="K62" s="174">
        <f t="shared" si="3"/>
        <v>6</v>
      </c>
      <c r="L62" s="174">
        <f t="shared" si="3"/>
        <v>8</v>
      </c>
      <c r="M62" s="174">
        <f t="shared" si="3"/>
        <v>0</v>
      </c>
      <c r="N62" s="174">
        <f t="shared" si="3"/>
        <v>0</v>
      </c>
      <c r="O62" s="174">
        <f t="shared" si="3"/>
        <v>0</v>
      </c>
      <c r="P62" s="174">
        <f t="shared" si="3"/>
        <v>0</v>
      </c>
      <c r="Q62" s="174">
        <f t="shared" si="3"/>
        <v>0</v>
      </c>
      <c r="R62" s="174">
        <f t="shared" si="3"/>
        <v>0</v>
      </c>
      <c r="S62" s="174">
        <f t="shared" si="3"/>
        <v>0</v>
      </c>
      <c r="T62" s="157">
        <f t="shared" si="1"/>
        <v>32</v>
      </c>
      <c r="U62" s="164"/>
      <c r="V62" s="169"/>
      <c r="W62" s="167"/>
      <c r="X62" s="177"/>
    </row>
    <row r="63" spans="2:26" ht="13.5" customHeight="1">
      <c r="B63" s="69" t="str">
        <f t="shared" si="0"/>
        <v>Old Siaha SC</v>
      </c>
      <c r="C63" s="70">
        <v>63</v>
      </c>
      <c r="D63" s="125"/>
      <c r="E63" s="152">
        <v>12</v>
      </c>
      <c r="F63" s="172" t="s">
        <v>253</v>
      </c>
      <c r="G63" s="193" t="s">
        <v>704</v>
      </c>
      <c r="H63" s="156"/>
      <c r="I63" s="156"/>
      <c r="J63" s="156">
        <v>1</v>
      </c>
      <c r="K63" s="156">
        <v>1</v>
      </c>
      <c r="L63" s="156"/>
      <c r="M63" s="156"/>
      <c r="N63" s="156"/>
      <c r="O63" s="156"/>
      <c r="P63" s="156"/>
      <c r="Q63" s="156"/>
      <c r="R63" s="156"/>
      <c r="S63" s="156"/>
      <c r="T63" s="157">
        <f t="shared" si="1"/>
        <v>2</v>
      </c>
      <c r="U63" s="164">
        <f>T58</f>
        <v>32</v>
      </c>
      <c r="V63" s="196">
        <f>IF(U63=0,0,T63/U63)</f>
        <v>6.25E-2</v>
      </c>
      <c r="W63" s="167"/>
      <c r="X63" s="177"/>
    </row>
    <row r="64" spans="2:26" ht="13.5" customHeight="1">
      <c r="B64" s="69" t="str">
        <f t="shared" si="0"/>
        <v>Old Siaha SC</v>
      </c>
      <c r="C64" s="70">
        <v>64</v>
      </c>
      <c r="D64" s="125"/>
      <c r="E64" s="345">
        <v>13</v>
      </c>
      <c r="F64" s="172" t="s">
        <v>254</v>
      </c>
      <c r="G64" s="193" t="s">
        <v>704</v>
      </c>
      <c r="H64" s="356">
        <f t="shared" ref="H64:S64" si="4">SUM(H62:H63)</f>
        <v>4</v>
      </c>
      <c r="I64" s="356">
        <f t="shared" si="4"/>
        <v>7</v>
      </c>
      <c r="J64" s="356">
        <f t="shared" si="4"/>
        <v>8</v>
      </c>
      <c r="K64" s="356">
        <f t="shared" si="4"/>
        <v>7</v>
      </c>
      <c r="L64" s="356">
        <f t="shared" si="4"/>
        <v>8</v>
      </c>
      <c r="M64" s="356">
        <f t="shared" si="4"/>
        <v>0</v>
      </c>
      <c r="N64" s="356">
        <f t="shared" si="4"/>
        <v>0</v>
      </c>
      <c r="O64" s="356">
        <f t="shared" si="4"/>
        <v>0</v>
      </c>
      <c r="P64" s="356">
        <f t="shared" si="4"/>
        <v>0</v>
      </c>
      <c r="Q64" s="356">
        <f t="shared" si="4"/>
        <v>0</v>
      </c>
      <c r="R64" s="356">
        <f t="shared" si="4"/>
        <v>0</v>
      </c>
      <c r="S64" s="356">
        <f t="shared" si="4"/>
        <v>0</v>
      </c>
      <c r="T64" s="157">
        <f t="shared" si="1"/>
        <v>34</v>
      </c>
      <c r="U64" s="164">
        <f>T62</f>
        <v>32</v>
      </c>
      <c r="V64" s="196">
        <f>IF(U64=0,0,T64/U64)</f>
        <v>1.0625</v>
      </c>
      <c r="W64" s="199">
        <v>5</v>
      </c>
      <c r="X64" s="177"/>
    </row>
    <row r="65" spans="2:24" ht="13.5" customHeight="1">
      <c r="B65" s="69" t="str">
        <f t="shared" si="0"/>
        <v>Old Siaha SC</v>
      </c>
      <c r="C65" s="70">
        <v>65</v>
      </c>
      <c r="D65" s="125"/>
      <c r="E65" s="345">
        <v>14</v>
      </c>
      <c r="F65" s="172" t="s">
        <v>255</v>
      </c>
      <c r="G65" s="193" t="s">
        <v>704</v>
      </c>
      <c r="H65" s="156"/>
      <c r="I65" s="156">
        <v>1</v>
      </c>
      <c r="J65" s="156"/>
      <c r="K65" s="156"/>
      <c r="L65" s="156"/>
      <c r="M65" s="156"/>
      <c r="N65" s="156"/>
      <c r="O65" s="156"/>
      <c r="P65" s="156"/>
      <c r="Q65" s="156"/>
      <c r="R65" s="156"/>
      <c r="S65" s="156"/>
      <c r="T65" s="157">
        <f t="shared" si="1"/>
        <v>1</v>
      </c>
      <c r="U65" s="164">
        <f>T62</f>
        <v>32</v>
      </c>
      <c r="V65" s="196">
        <f>IF(U65=0,0,T65/U65)</f>
        <v>3.125E-2</v>
      </c>
      <c r="W65" s="199"/>
      <c r="X65" s="177"/>
    </row>
    <row r="66" spans="2:24" ht="13.5" customHeight="1">
      <c r="B66" s="69" t="str">
        <f t="shared" ref="B66:B129" si="5">B65</f>
        <v>Old Siaha SC</v>
      </c>
      <c r="C66" s="70">
        <v>66</v>
      </c>
      <c r="D66" s="125"/>
      <c r="E66" s="345">
        <v>15</v>
      </c>
      <c r="F66" s="172" t="s">
        <v>256</v>
      </c>
      <c r="G66" s="193" t="s">
        <v>704</v>
      </c>
      <c r="H66" s="156">
        <v>4</v>
      </c>
      <c r="I66" s="156">
        <v>7</v>
      </c>
      <c r="J66" s="156">
        <v>7</v>
      </c>
      <c r="K66" s="156">
        <v>6</v>
      </c>
      <c r="L66" s="156">
        <v>8</v>
      </c>
      <c r="M66" s="156"/>
      <c r="N66" s="156"/>
      <c r="O66" s="156"/>
      <c r="P66" s="156"/>
      <c r="Q66" s="156"/>
      <c r="R66" s="156"/>
      <c r="S66" s="156"/>
      <c r="T66" s="157">
        <f t="shared" si="1"/>
        <v>32</v>
      </c>
      <c r="U66" s="164">
        <f>T62</f>
        <v>32</v>
      </c>
      <c r="V66" s="196">
        <f>IF(U66=0,0,T66/U66)</f>
        <v>1</v>
      </c>
      <c r="W66" s="199">
        <v>5</v>
      </c>
      <c r="X66" s="177"/>
    </row>
    <row r="67" spans="2:24" ht="13.5" customHeight="1">
      <c r="B67" s="69" t="str">
        <f t="shared" si="5"/>
        <v>Old Siaha SC</v>
      </c>
      <c r="C67" s="70">
        <v>67</v>
      </c>
      <c r="D67" s="125"/>
      <c r="E67" s="345">
        <v>16</v>
      </c>
      <c r="F67" s="172" t="s">
        <v>257</v>
      </c>
      <c r="G67" s="193" t="s">
        <v>704</v>
      </c>
      <c r="H67" s="155">
        <v>9</v>
      </c>
      <c r="I67" s="155">
        <v>3</v>
      </c>
      <c r="J67" s="155">
        <v>5</v>
      </c>
      <c r="K67" s="156">
        <v>7</v>
      </c>
      <c r="L67" s="156">
        <v>7</v>
      </c>
      <c r="M67" s="156"/>
      <c r="N67" s="156"/>
      <c r="O67" s="156"/>
      <c r="P67" s="156"/>
      <c r="Q67" s="156"/>
      <c r="R67" s="156"/>
      <c r="S67" s="156"/>
      <c r="T67" s="157">
        <f t="shared" si="1"/>
        <v>31</v>
      </c>
      <c r="U67" s="164">
        <f>50*X33/100</f>
        <v>349.98</v>
      </c>
      <c r="V67" s="171">
        <f>IF(U67=0,0,T67/U67)</f>
        <v>8.8576490085147716E-2</v>
      </c>
      <c r="W67" s="164"/>
      <c r="X67" s="179"/>
    </row>
    <row r="68" spans="2:24" ht="13.5" customHeight="1">
      <c r="B68" s="69" t="str">
        <f t="shared" si="5"/>
        <v>Old Siaha SC</v>
      </c>
      <c r="C68" s="70">
        <v>68</v>
      </c>
      <c r="D68" s="125"/>
      <c r="E68" s="152">
        <v>17</v>
      </c>
      <c r="F68" s="172" t="s">
        <v>258</v>
      </c>
      <c r="G68" s="193" t="s">
        <v>704</v>
      </c>
      <c r="H68" s="155">
        <v>11</v>
      </c>
      <c r="I68" s="155">
        <v>12</v>
      </c>
      <c r="J68" s="155">
        <v>10</v>
      </c>
      <c r="K68" s="156">
        <v>7</v>
      </c>
      <c r="L68" s="156">
        <v>7</v>
      </c>
      <c r="M68" s="156"/>
      <c r="N68" s="156"/>
      <c r="O68" s="156"/>
      <c r="P68" s="156"/>
      <c r="Q68" s="156"/>
      <c r="R68" s="156"/>
      <c r="S68" s="156"/>
      <c r="T68" s="157">
        <f t="shared" si="1"/>
        <v>47</v>
      </c>
      <c r="U68" s="199"/>
      <c r="V68" s="357"/>
      <c r="W68" s="164"/>
      <c r="X68" s="179"/>
    </row>
    <row r="69" spans="2:24" ht="13.5" customHeight="1">
      <c r="B69" s="69" t="str">
        <f t="shared" si="5"/>
        <v>Old Siaha SC</v>
      </c>
      <c r="C69" s="70">
        <v>69</v>
      </c>
      <c r="D69" s="125"/>
      <c r="E69" s="152"/>
      <c r="F69" s="172" t="s">
        <v>259</v>
      </c>
      <c r="G69" s="193" t="s">
        <v>704</v>
      </c>
      <c r="H69" s="155">
        <v>25</v>
      </c>
      <c r="I69" s="155">
        <v>50</v>
      </c>
      <c r="J69" s="155"/>
      <c r="K69" s="156">
        <v>10</v>
      </c>
      <c r="L69" s="156"/>
      <c r="M69" s="156"/>
      <c r="N69" s="156"/>
      <c r="O69" s="156"/>
      <c r="P69" s="156"/>
      <c r="Q69" s="156"/>
      <c r="R69" s="156"/>
      <c r="S69" s="156"/>
      <c r="T69" s="157">
        <f t="shared" si="1"/>
        <v>85</v>
      </c>
      <c r="U69" s="199"/>
      <c r="V69" s="357"/>
      <c r="W69" s="167"/>
      <c r="X69" s="179"/>
    </row>
    <row r="70" spans="2:24" ht="13.5" customHeight="1">
      <c r="B70" s="69" t="str">
        <f t="shared" si="5"/>
        <v>Old Siaha SC</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Old Siaha SC</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Old Siaha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Old Siaha SC</v>
      </c>
      <c r="C73" s="70">
        <v>73</v>
      </c>
      <c r="D73" s="125"/>
      <c r="E73" s="152">
        <v>19</v>
      </c>
      <c r="F73" s="172" t="s">
        <v>263</v>
      </c>
      <c r="G73" s="193" t="s">
        <v>704</v>
      </c>
      <c r="H73" s="155">
        <v>3</v>
      </c>
      <c r="I73" s="155">
        <v>6</v>
      </c>
      <c r="J73" s="155">
        <v>7</v>
      </c>
      <c r="K73" s="156">
        <v>5</v>
      </c>
      <c r="L73" s="156">
        <v>8</v>
      </c>
      <c r="M73" s="156"/>
      <c r="N73" s="156"/>
      <c r="O73" s="156"/>
      <c r="P73" s="156"/>
      <c r="Q73" s="156"/>
      <c r="R73" s="156"/>
      <c r="S73" s="156"/>
      <c r="T73" s="157">
        <f t="shared" si="1"/>
        <v>29</v>
      </c>
      <c r="U73" s="164">
        <f>T56</f>
        <v>29</v>
      </c>
      <c r="V73" s="171">
        <f>IF(U73=0,0,T73/U73)</f>
        <v>1</v>
      </c>
      <c r="W73" s="164"/>
      <c r="X73" s="177"/>
    </row>
    <row r="74" spans="2:24" ht="13.5" customHeight="1">
      <c r="B74" s="69" t="str">
        <f t="shared" si="5"/>
        <v>Old Siaha SC</v>
      </c>
      <c r="C74" s="70">
        <v>74</v>
      </c>
      <c r="D74" s="125"/>
      <c r="E74" s="152">
        <v>20</v>
      </c>
      <c r="F74" s="176" t="s">
        <v>620</v>
      </c>
      <c r="G74" s="193" t="s">
        <v>704</v>
      </c>
      <c r="H74" s="155">
        <v>3</v>
      </c>
      <c r="I74" s="155">
        <v>6</v>
      </c>
      <c r="J74" s="155">
        <v>7</v>
      </c>
      <c r="K74" s="156">
        <v>5</v>
      </c>
      <c r="L74" s="156">
        <v>8</v>
      </c>
      <c r="M74" s="156"/>
      <c r="N74" s="156"/>
      <c r="O74" s="156"/>
      <c r="P74" s="156"/>
      <c r="Q74" s="156"/>
      <c r="R74" s="156"/>
      <c r="S74" s="156"/>
      <c r="T74" s="157">
        <f t="shared" si="1"/>
        <v>29</v>
      </c>
      <c r="U74" s="164">
        <f>T56</f>
        <v>29</v>
      </c>
      <c r="V74" s="171">
        <f>IF(U74=0,0,T74/U74)</f>
        <v>1</v>
      </c>
      <c r="W74" s="164"/>
      <c r="X74" s="177"/>
    </row>
    <row r="75" spans="2:24" ht="13.5" customHeight="1">
      <c r="B75" s="69" t="str">
        <f t="shared" si="5"/>
        <v>Old Siaha SC</v>
      </c>
      <c r="C75" s="70">
        <v>75</v>
      </c>
      <c r="D75" s="125"/>
      <c r="E75" s="152"/>
      <c r="F75" s="176" t="s">
        <v>621</v>
      </c>
      <c r="G75" s="193" t="s">
        <v>704</v>
      </c>
      <c r="H75" s="163">
        <v>3</v>
      </c>
      <c r="I75" s="163">
        <v>6</v>
      </c>
      <c r="J75" s="163">
        <v>7</v>
      </c>
      <c r="K75" s="156">
        <v>5</v>
      </c>
      <c r="L75" s="156">
        <v>8</v>
      </c>
      <c r="M75" s="156"/>
      <c r="N75" s="156"/>
      <c r="O75" s="156"/>
      <c r="P75" s="156"/>
      <c r="Q75" s="156"/>
      <c r="R75" s="156"/>
      <c r="S75" s="156"/>
      <c r="T75" s="157">
        <f t="shared" si="1"/>
        <v>29</v>
      </c>
      <c r="U75" s="164">
        <f>T56</f>
        <v>29</v>
      </c>
      <c r="V75" s="171">
        <f>IF(U75=0,0,T75/U75)</f>
        <v>1</v>
      </c>
      <c r="W75" s="164"/>
      <c r="X75" s="177"/>
    </row>
    <row r="76" spans="2:24" ht="13.5" customHeight="1">
      <c r="B76" s="69" t="str">
        <f t="shared" si="5"/>
        <v>Old Siaha SC</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2.9</v>
      </c>
      <c r="V76" s="171">
        <f>IF(U76=0,0,T76/U76)</f>
        <v>0</v>
      </c>
      <c r="W76" s="164"/>
      <c r="X76" s="177"/>
    </row>
    <row r="77" spans="2:24" ht="13.5" customHeight="1">
      <c r="B77" s="69" t="str">
        <f t="shared" si="5"/>
        <v>Old Siaha SC</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2.9</v>
      </c>
      <c r="V77" s="171">
        <f>IF(U77=0,0,T77/U77)</f>
        <v>0</v>
      </c>
      <c r="W77" s="164"/>
      <c r="X77" s="177"/>
    </row>
    <row r="78" spans="2:24" ht="3.9" customHeight="1">
      <c r="B78" s="69" t="str">
        <f t="shared" si="5"/>
        <v>Old Siaha SC</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Old Siaha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Old Siaha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Old Siaha SC</v>
      </c>
      <c r="C81" s="70">
        <v>81</v>
      </c>
      <c r="D81" s="125"/>
      <c r="E81" s="191">
        <v>1</v>
      </c>
      <c r="F81" s="192" t="s">
        <v>265</v>
      </c>
      <c r="G81" s="193" t="s">
        <v>704</v>
      </c>
      <c r="H81" s="155">
        <v>3</v>
      </c>
      <c r="I81" s="155">
        <v>3</v>
      </c>
      <c r="J81" s="155">
        <v>3</v>
      </c>
      <c r="K81" s="156">
        <v>3</v>
      </c>
      <c r="L81" s="156">
        <v>2</v>
      </c>
      <c r="M81" s="156"/>
      <c r="N81" s="156"/>
      <c r="O81" s="156"/>
      <c r="P81" s="156"/>
      <c r="Q81" s="156"/>
      <c r="R81" s="156"/>
      <c r="S81" s="156"/>
      <c r="T81" s="157">
        <f t="shared" ref="T81:T90" si="7">SUM(H81:S81)</f>
        <v>14</v>
      </c>
      <c r="U81" s="158">
        <f>COUNT(H81:S81)</f>
        <v>5</v>
      </c>
      <c r="V81" s="159"/>
      <c r="W81" s="164"/>
      <c r="X81" s="161"/>
    </row>
    <row r="82" spans="2:24" ht="12" customHeight="1">
      <c r="B82" s="69" t="str">
        <f t="shared" si="5"/>
        <v>Old Siaha SC</v>
      </c>
      <c r="C82" s="70">
        <v>82</v>
      </c>
      <c r="D82" s="125"/>
      <c r="E82" s="191">
        <v>2</v>
      </c>
      <c r="F82" s="192" t="s">
        <v>266</v>
      </c>
      <c r="G82" s="193" t="s">
        <v>704</v>
      </c>
      <c r="H82" s="155">
        <v>3</v>
      </c>
      <c r="I82" s="155">
        <v>3</v>
      </c>
      <c r="J82" s="155">
        <v>3</v>
      </c>
      <c r="K82" s="156">
        <v>3</v>
      </c>
      <c r="L82" s="156">
        <v>2</v>
      </c>
      <c r="M82" s="156"/>
      <c r="N82" s="156"/>
      <c r="O82" s="156"/>
      <c r="P82" s="156"/>
      <c r="Q82" s="156"/>
      <c r="R82" s="156"/>
      <c r="S82" s="156"/>
      <c r="T82" s="157">
        <f t="shared" si="7"/>
        <v>14</v>
      </c>
      <c r="U82" s="164">
        <f>U81</f>
        <v>5</v>
      </c>
      <c r="V82" s="159">
        <f>IF(U82=0,0,T82/U82)</f>
        <v>2.8</v>
      </c>
      <c r="W82" s="199"/>
      <c r="X82" s="177"/>
    </row>
    <row r="83" spans="2:24" ht="12" customHeight="1">
      <c r="B83" s="69" t="str">
        <f t="shared" si="5"/>
        <v>Old Siaha SC</v>
      </c>
      <c r="C83" s="70">
        <v>83</v>
      </c>
      <c r="D83" s="125"/>
      <c r="E83" s="191">
        <v>3</v>
      </c>
      <c r="F83" s="192" t="s">
        <v>267</v>
      </c>
      <c r="G83" s="193" t="s">
        <v>704</v>
      </c>
      <c r="H83" s="360">
        <v>3</v>
      </c>
      <c r="I83" s="360">
        <v>5</v>
      </c>
      <c r="J83" s="360">
        <v>9</v>
      </c>
      <c r="K83" s="361">
        <v>10</v>
      </c>
      <c r="L83" s="361">
        <v>1</v>
      </c>
      <c r="M83" s="361"/>
      <c r="N83" s="361"/>
      <c r="O83" s="361"/>
      <c r="P83" s="361"/>
      <c r="Q83" s="361"/>
      <c r="R83" s="361"/>
      <c r="S83" s="156"/>
      <c r="T83" s="205">
        <f t="shared" si="7"/>
        <v>28</v>
      </c>
      <c r="U83" s="164">
        <f>T48</f>
        <v>36</v>
      </c>
      <c r="V83" s="171">
        <f t="shared" ref="V83:V90" si="8">IF(U83=0,0,T83/U83)</f>
        <v>0.77777777777777779</v>
      </c>
      <c r="W83" s="199">
        <v>5</v>
      </c>
      <c r="X83" s="177" t="s">
        <v>268</v>
      </c>
    </row>
    <row r="84" spans="2:24" ht="12" customHeight="1">
      <c r="B84" s="69" t="str">
        <f t="shared" si="5"/>
        <v>Old Siaha SC</v>
      </c>
      <c r="C84" s="70">
        <v>84</v>
      </c>
      <c r="D84" s="125"/>
      <c r="E84" s="348">
        <v>4</v>
      </c>
      <c r="F84" s="192" t="s">
        <v>269</v>
      </c>
      <c r="G84" s="193" t="s">
        <v>704</v>
      </c>
      <c r="H84" s="163">
        <v>3</v>
      </c>
      <c r="I84" s="163">
        <v>6</v>
      </c>
      <c r="J84" s="163">
        <v>7</v>
      </c>
      <c r="K84" s="156">
        <v>5</v>
      </c>
      <c r="L84" s="156">
        <v>8</v>
      </c>
      <c r="M84" s="156"/>
      <c r="N84" s="156"/>
      <c r="O84" s="156"/>
      <c r="P84" s="156"/>
      <c r="Q84" s="156"/>
      <c r="R84" s="156"/>
      <c r="S84" s="156"/>
      <c r="T84" s="157">
        <f t="shared" si="7"/>
        <v>29</v>
      </c>
      <c r="U84" s="164">
        <f>T62</f>
        <v>32</v>
      </c>
      <c r="V84" s="171">
        <f t="shared" si="8"/>
        <v>0.90625</v>
      </c>
      <c r="W84" s="199">
        <v>5</v>
      </c>
      <c r="X84" s="177"/>
    </row>
    <row r="85" spans="2:24" ht="12" customHeight="1">
      <c r="B85" s="69" t="str">
        <f t="shared" si="5"/>
        <v>Old Siaha SC</v>
      </c>
      <c r="C85" s="70">
        <v>85</v>
      </c>
      <c r="D85" s="125"/>
      <c r="E85" s="191">
        <v>5</v>
      </c>
      <c r="F85" s="192" t="s">
        <v>83</v>
      </c>
      <c r="G85" s="193" t="s">
        <v>704</v>
      </c>
      <c r="H85" s="163">
        <v>3</v>
      </c>
      <c r="I85" s="163">
        <v>6</v>
      </c>
      <c r="J85" s="163">
        <v>7</v>
      </c>
      <c r="K85" s="156">
        <v>5</v>
      </c>
      <c r="L85" s="156">
        <v>8</v>
      </c>
      <c r="M85" s="156"/>
      <c r="N85" s="156"/>
      <c r="O85" s="156"/>
      <c r="P85" s="156"/>
      <c r="Q85" s="156"/>
      <c r="R85" s="156"/>
      <c r="S85" s="156"/>
      <c r="T85" s="157">
        <f t="shared" si="7"/>
        <v>29</v>
      </c>
      <c r="U85" s="164">
        <f>T62</f>
        <v>32</v>
      </c>
      <c r="V85" s="171">
        <f t="shared" si="8"/>
        <v>0.90625</v>
      </c>
      <c r="W85" s="164"/>
      <c r="X85" s="177"/>
    </row>
    <row r="86" spans="2:24" ht="12" customHeight="1">
      <c r="B86" s="69" t="str">
        <f t="shared" si="5"/>
        <v>Old Siaha SC</v>
      </c>
      <c r="C86" s="70">
        <v>86</v>
      </c>
      <c r="D86" s="125"/>
      <c r="E86" s="191">
        <v>6</v>
      </c>
      <c r="F86" s="192" t="s">
        <v>84</v>
      </c>
      <c r="G86" s="193" t="s">
        <v>704</v>
      </c>
      <c r="H86" s="163">
        <v>3</v>
      </c>
      <c r="I86" s="163">
        <v>6</v>
      </c>
      <c r="J86" s="163">
        <v>7</v>
      </c>
      <c r="K86" s="156">
        <v>5</v>
      </c>
      <c r="L86" s="156">
        <v>8</v>
      </c>
      <c r="M86" s="156"/>
      <c r="N86" s="156"/>
      <c r="O86" s="156"/>
      <c r="P86" s="156"/>
      <c r="Q86" s="156"/>
      <c r="R86" s="156"/>
      <c r="S86" s="156"/>
      <c r="T86" s="157">
        <f t="shared" si="7"/>
        <v>29</v>
      </c>
      <c r="U86" s="164">
        <f>T62</f>
        <v>32</v>
      </c>
      <c r="V86" s="171">
        <f t="shared" si="8"/>
        <v>0.90625</v>
      </c>
      <c r="W86" s="164"/>
      <c r="X86" s="177"/>
    </row>
    <row r="87" spans="2:24" ht="12" customHeight="1">
      <c r="B87" s="69" t="str">
        <f t="shared" si="5"/>
        <v>Old Siaha SC</v>
      </c>
      <c r="C87" s="70">
        <v>87</v>
      </c>
      <c r="D87" s="125"/>
      <c r="E87" s="348">
        <v>7</v>
      </c>
      <c r="F87" s="192" t="s">
        <v>270</v>
      </c>
      <c r="G87" s="193" t="s">
        <v>704</v>
      </c>
      <c r="H87" s="155">
        <v>3</v>
      </c>
      <c r="I87" s="155">
        <v>8</v>
      </c>
      <c r="J87" s="155">
        <v>4</v>
      </c>
      <c r="K87" s="156">
        <v>3</v>
      </c>
      <c r="L87" s="156">
        <v>6</v>
      </c>
      <c r="M87" s="156"/>
      <c r="N87" s="156"/>
      <c r="O87" s="156"/>
      <c r="P87" s="156"/>
      <c r="Q87" s="156"/>
      <c r="R87" s="156"/>
      <c r="S87" s="156"/>
      <c r="T87" s="157">
        <f t="shared" si="7"/>
        <v>24</v>
      </c>
      <c r="U87" s="164">
        <f>T62</f>
        <v>32</v>
      </c>
      <c r="V87" s="171">
        <f t="shared" si="8"/>
        <v>0.75</v>
      </c>
      <c r="W87" s="199">
        <v>10</v>
      </c>
      <c r="X87" s="177"/>
    </row>
    <row r="88" spans="2:24" ht="12" customHeight="1">
      <c r="B88" s="69" t="str">
        <f t="shared" si="5"/>
        <v>Old Siaha SC</v>
      </c>
      <c r="C88" s="70">
        <v>88</v>
      </c>
      <c r="D88" s="125"/>
      <c r="E88" s="348">
        <v>8</v>
      </c>
      <c r="F88" s="192" t="s">
        <v>271</v>
      </c>
      <c r="G88" s="193" t="s">
        <v>704</v>
      </c>
      <c r="H88" s="155"/>
      <c r="I88" s="155"/>
      <c r="J88" s="155"/>
      <c r="K88" s="156">
        <v>5</v>
      </c>
      <c r="L88" s="156">
        <v>3</v>
      </c>
      <c r="M88" s="156"/>
      <c r="N88" s="156"/>
      <c r="O88" s="156"/>
      <c r="P88" s="156"/>
      <c r="Q88" s="156"/>
      <c r="R88" s="156"/>
      <c r="S88" s="156"/>
      <c r="T88" s="157">
        <f t="shared" si="7"/>
        <v>8</v>
      </c>
      <c r="U88" s="158">
        <f>X23</f>
        <v>94.104237637623768</v>
      </c>
      <c r="V88" s="171">
        <f t="shared" si="8"/>
        <v>8.5012112109195001E-2</v>
      </c>
      <c r="W88" s="199">
        <v>5</v>
      </c>
      <c r="X88" s="161" t="s">
        <v>796</v>
      </c>
    </row>
    <row r="89" spans="2:24" ht="12" customHeight="1">
      <c r="B89" s="69" t="str">
        <f t="shared" si="5"/>
        <v>Old Siaha SC</v>
      </c>
      <c r="C89" s="70">
        <v>89</v>
      </c>
      <c r="D89" s="125"/>
      <c r="E89" s="191">
        <v>9</v>
      </c>
      <c r="F89" s="192" t="s">
        <v>272</v>
      </c>
      <c r="G89" s="193" t="s">
        <v>704</v>
      </c>
      <c r="H89" s="155"/>
      <c r="I89" s="155"/>
      <c r="J89" s="155"/>
      <c r="K89" s="156"/>
      <c r="L89" s="156">
        <v>1</v>
      </c>
      <c r="M89" s="156"/>
      <c r="N89" s="156"/>
      <c r="O89" s="156"/>
      <c r="P89" s="156"/>
      <c r="Q89" s="156"/>
      <c r="R89" s="156"/>
      <c r="S89" s="156"/>
      <c r="T89" s="157">
        <f t="shared" si="7"/>
        <v>1</v>
      </c>
      <c r="U89" s="158">
        <f>X24</f>
        <v>93.63371644943571</v>
      </c>
      <c r="V89" s="171">
        <f t="shared" si="8"/>
        <v>1.0679913581557154E-2</v>
      </c>
      <c r="W89" s="164">
        <v>5</v>
      </c>
      <c r="X89" s="161" t="s">
        <v>796</v>
      </c>
    </row>
    <row r="90" spans="2:24" ht="12" customHeight="1">
      <c r="B90" s="69" t="str">
        <f t="shared" si="5"/>
        <v>Old Siaha SC</v>
      </c>
      <c r="C90" s="70">
        <v>90</v>
      </c>
      <c r="D90" s="125"/>
      <c r="E90" s="191">
        <v>10</v>
      </c>
      <c r="F90" s="192" t="s">
        <v>273</v>
      </c>
      <c r="G90" s="193" t="s">
        <v>704</v>
      </c>
      <c r="H90" s="155"/>
      <c r="I90" s="155"/>
      <c r="J90" s="155"/>
      <c r="K90" s="156"/>
      <c r="L90" s="156">
        <v>16</v>
      </c>
      <c r="M90" s="156"/>
      <c r="N90" s="156"/>
      <c r="O90" s="156"/>
      <c r="P90" s="156"/>
      <c r="Q90" s="156"/>
      <c r="R90" s="156"/>
      <c r="S90" s="156"/>
      <c r="T90" s="157">
        <f t="shared" si="7"/>
        <v>16</v>
      </c>
      <c r="U90" s="158">
        <f>X25</f>
        <v>93.399632158311718</v>
      </c>
      <c r="V90" s="171">
        <f t="shared" si="8"/>
        <v>0.17130688451620574</v>
      </c>
      <c r="W90" s="164">
        <v>5</v>
      </c>
      <c r="X90" s="161" t="s">
        <v>796</v>
      </c>
    </row>
    <row r="91" spans="2:24" ht="1.5" customHeight="1">
      <c r="B91" s="69" t="str">
        <f t="shared" si="5"/>
        <v>Old Siaha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Old Siaha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Old Siaha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Old Siaha SC</v>
      </c>
      <c r="C94" s="70">
        <v>94</v>
      </c>
      <c r="D94" s="125"/>
      <c r="E94" s="345">
        <v>1</v>
      </c>
      <c r="F94" s="195" t="s">
        <v>274</v>
      </c>
      <c r="G94" s="193" t="s">
        <v>704</v>
      </c>
      <c r="H94" s="174">
        <f>SUM(H95:H98)</f>
        <v>11</v>
      </c>
      <c r="I94" s="174">
        <f t="shared" ref="I94:S94" si="9">SUM(I95:I98)</f>
        <v>14</v>
      </c>
      <c r="J94" s="174">
        <f t="shared" si="9"/>
        <v>38</v>
      </c>
      <c r="K94" s="174">
        <f t="shared" si="9"/>
        <v>32</v>
      </c>
      <c r="L94" s="174">
        <f t="shared" si="9"/>
        <v>17</v>
      </c>
      <c r="M94" s="174">
        <f t="shared" si="9"/>
        <v>0</v>
      </c>
      <c r="N94" s="174">
        <f t="shared" si="9"/>
        <v>0</v>
      </c>
      <c r="O94" s="174">
        <f t="shared" si="9"/>
        <v>0</v>
      </c>
      <c r="P94" s="174">
        <f t="shared" si="9"/>
        <v>0</v>
      </c>
      <c r="Q94" s="174">
        <f t="shared" si="9"/>
        <v>0</v>
      </c>
      <c r="R94" s="174">
        <f t="shared" si="9"/>
        <v>0</v>
      </c>
      <c r="S94" s="174">
        <f t="shared" si="9"/>
        <v>0</v>
      </c>
      <c r="T94" s="157">
        <f t="shared" ref="T94:T101" si="10">SUM(H94:S94)</f>
        <v>112</v>
      </c>
      <c r="U94" s="164">
        <f>10*G20/100</f>
        <v>583.29999999999995</v>
      </c>
      <c r="V94" s="171">
        <f>IF(U94=0,0,T94/U94)</f>
        <v>0.19201097205554604</v>
      </c>
      <c r="W94" s="199">
        <v>10</v>
      </c>
      <c r="X94" s="177"/>
    </row>
    <row r="95" spans="2:24" ht="15.9" customHeight="1">
      <c r="B95" s="69" t="str">
        <f t="shared" si="5"/>
        <v>Old Siaha SC</v>
      </c>
      <c r="C95" s="70">
        <v>95</v>
      </c>
      <c r="D95" s="125"/>
      <c r="E95" s="345"/>
      <c r="F95" s="203" t="s">
        <v>625</v>
      </c>
      <c r="G95" s="193" t="s">
        <v>704</v>
      </c>
      <c r="H95" s="163"/>
      <c r="I95" s="163"/>
      <c r="J95" s="163">
        <v>2</v>
      </c>
      <c r="K95" s="163"/>
      <c r="L95" s="163"/>
      <c r="M95" s="163"/>
      <c r="N95" s="163"/>
      <c r="O95" s="163"/>
      <c r="P95" s="163"/>
      <c r="Q95" s="163"/>
      <c r="R95" s="163"/>
      <c r="S95" s="163"/>
      <c r="T95" s="157">
        <f t="shared" si="10"/>
        <v>2</v>
      </c>
      <c r="U95" s="164"/>
      <c r="V95" s="171">
        <f>IF(T94=0,0,T95/T94)</f>
        <v>1.7857142857142856E-2</v>
      </c>
      <c r="W95" s="199"/>
      <c r="X95" s="177"/>
    </row>
    <row r="96" spans="2:24" ht="13.5" customHeight="1">
      <c r="B96" s="69" t="str">
        <f t="shared" si="5"/>
        <v>Old Siaha SC</v>
      </c>
      <c r="C96" s="70">
        <v>96</v>
      </c>
      <c r="D96" s="125"/>
      <c r="E96" s="191"/>
      <c r="F96" s="203" t="s">
        <v>624</v>
      </c>
      <c r="G96" s="193" t="s">
        <v>704</v>
      </c>
      <c r="H96" s="155"/>
      <c r="I96" s="155"/>
      <c r="J96" s="155"/>
      <c r="K96" s="156"/>
      <c r="L96" s="156"/>
      <c r="M96" s="156"/>
      <c r="N96" s="156"/>
      <c r="O96" s="156"/>
      <c r="P96" s="156"/>
      <c r="Q96" s="156"/>
      <c r="R96" s="156"/>
      <c r="S96" s="156"/>
      <c r="T96" s="157">
        <f t="shared" si="10"/>
        <v>0</v>
      </c>
      <c r="U96" s="164"/>
      <c r="V96" s="171">
        <f>IF(T94=0,0,T96/T94)</f>
        <v>0</v>
      </c>
      <c r="W96" s="164"/>
      <c r="X96" s="177"/>
    </row>
    <row r="97" spans="2:26" ht="13.5" customHeight="1">
      <c r="B97" s="69" t="str">
        <f t="shared" si="5"/>
        <v>Old Siaha SC</v>
      </c>
      <c r="C97" s="70">
        <v>97</v>
      </c>
      <c r="D97" s="125"/>
      <c r="E97" s="191"/>
      <c r="F97" s="203" t="s">
        <v>626</v>
      </c>
      <c r="G97" s="193" t="s">
        <v>704</v>
      </c>
      <c r="H97" s="155"/>
      <c r="I97" s="155"/>
      <c r="J97" s="155">
        <v>2</v>
      </c>
      <c r="K97" s="156"/>
      <c r="L97" s="156"/>
      <c r="M97" s="156"/>
      <c r="N97" s="156"/>
      <c r="O97" s="156"/>
      <c r="P97" s="156"/>
      <c r="Q97" s="156"/>
      <c r="R97" s="156"/>
      <c r="S97" s="156"/>
      <c r="T97" s="157">
        <f t="shared" si="10"/>
        <v>2</v>
      </c>
      <c r="U97" s="164"/>
      <c r="V97" s="171">
        <f>IF(T94=0,0,T97/T94)</f>
        <v>1.7857142857142856E-2</v>
      </c>
      <c r="W97" s="164"/>
      <c r="X97" s="177"/>
    </row>
    <row r="98" spans="2:26" ht="13.5" customHeight="1">
      <c r="B98" s="69" t="str">
        <f t="shared" si="5"/>
        <v>Old Siaha SC</v>
      </c>
      <c r="C98" s="70">
        <v>98</v>
      </c>
      <c r="D98" s="125"/>
      <c r="E98" s="191"/>
      <c r="F98" s="195" t="s">
        <v>794</v>
      </c>
      <c r="G98" s="193" t="s">
        <v>704</v>
      </c>
      <c r="H98" s="155">
        <v>11</v>
      </c>
      <c r="I98" s="155">
        <v>14</v>
      </c>
      <c r="J98" s="155">
        <v>34</v>
      </c>
      <c r="K98" s="156">
        <v>32</v>
      </c>
      <c r="L98" s="156">
        <v>17</v>
      </c>
      <c r="M98" s="156"/>
      <c r="N98" s="156"/>
      <c r="O98" s="156"/>
      <c r="P98" s="156"/>
      <c r="Q98" s="156"/>
      <c r="R98" s="156"/>
      <c r="S98" s="156"/>
      <c r="T98" s="157">
        <f t="shared" si="10"/>
        <v>108</v>
      </c>
      <c r="U98" s="164"/>
      <c r="V98" s="171">
        <f>IF(T94=0,0,T98/T94)</f>
        <v>0.9642857142857143</v>
      </c>
      <c r="W98" s="164"/>
      <c r="X98" s="177"/>
    </row>
    <row r="99" spans="2:26" ht="13.5" customHeight="1">
      <c r="B99" s="69" t="str">
        <f t="shared" si="5"/>
        <v>Old Siaha SC</v>
      </c>
      <c r="C99" s="70">
        <v>99</v>
      </c>
      <c r="D99" s="125"/>
      <c r="E99" s="191">
        <v>2</v>
      </c>
      <c r="F99" s="195" t="s">
        <v>91</v>
      </c>
      <c r="G99" s="193" t="s">
        <v>704</v>
      </c>
      <c r="H99" s="155"/>
      <c r="I99" s="155"/>
      <c r="J99" s="155">
        <v>4</v>
      </c>
      <c r="K99" s="156"/>
      <c r="L99" s="156"/>
      <c r="M99" s="156"/>
      <c r="N99" s="156"/>
      <c r="O99" s="156"/>
      <c r="P99" s="156"/>
      <c r="Q99" s="156"/>
      <c r="R99" s="156"/>
      <c r="S99" s="156"/>
      <c r="T99" s="157">
        <f t="shared" si="10"/>
        <v>4</v>
      </c>
      <c r="U99" s="164">
        <f>T101</f>
        <v>13</v>
      </c>
      <c r="V99" s="357">
        <f>IF(U99=0,0,T99/U99)</f>
        <v>0.30769230769230771</v>
      </c>
      <c r="W99" s="167"/>
      <c r="X99" s="161" t="s">
        <v>797</v>
      </c>
    </row>
    <row r="100" spans="2:26" ht="13.5" customHeight="1">
      <c r="B100" s="69" t="str">
        <f t="shared" si="5"/>
        <v>Old Siaha SC</v>
      </c>
      <c r="C100" s="70">
        <v>100</v>
      </c>
      <c r="D100" s="125"/>
      <c r="E100" s="191"/>
      <c r="F100" s="195" t="s">
        <v>92</v>
      </c>
      <c r="G100" s="193" t="s">
        <v>704</v>
      </c>
      <c r="H100" s="155">
        <v>1</v>
      </c>
      <c r="I100" s="155">
        <v>4</v>
      </c>
      <c r="J100" s="155">
        <v>2</v>
      </c>
      <c r="K100" s="156">
        <v>2</v>
      </c>
      <c r="L100" s="156"/>
      <c r="M100" s="156"/>
      <c r="N100" s="156"/>
      <c r="O100" s="156"/>
      <c r="P100" s="156"/>
      <c r="Q100" s="156"/>
      <c r="R100" s="156"/>
      <c r="S100" s="156"/>
      <c r="T100" s="157">
        <f t="shared" si="10"/>
        <v>9</v>
      </c>
      <c r="U100" s="164">
        <f>T101</f>
        <v>13</v>
      </c>
      <c r="V100" s="357">
        <f>IF(U100=0,0,T100/U100)</f>
        <v>0.69230769230769229</v>
      </c>
      <c r="W100" s="167"/>
      <c r="X100" s="161" t="s">
        <v>797</v>
      </c>
    </row>
    <row r="101" spans="2:26" ht="13.5" customHeight="1">
      <c r="B101" s="69" t="str">
        <f t="shared" si="5"/>
        <v>Old Siaha SC</v>
      </c>
      <c r="C101" s="70">
        <v>101</v>
      </c>
      <c r="D101" s="125"/>
      <c r="E101" s="348"/>
      <c r="F101" s="195" t="s">
        <v>93</v>
      </c>
      <c r="G101" s="193" t="s">
        <v>704</v>
      </c>
      <c r="H101" s="174">
        <f t="shared" ref="H101:S101" si="11">SUM(H99:H100)</f>
        <v>1</v>
      </c>
      <c r="I101" s="174">
        <f t="shared" si="11"/>
        <v>4</v>
      </c>
      <c r="J101" s="174">
        <f t="shared" si="11"/>
        <v>6</v>
      </c>
      <c r="K101" s="174">
        <f t="shared" si="11"/>
        <v>2</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13</v>
      </c>
      <c r="U101" s="164"/>
      <c r="V101" s="363">
        <f>IF(G20=0,0,T101*1000/G20)</f>
        <v>2.2286987827875877</v>
      </c>
      <c r="W101" s="354" t="s">
        <v>275</v>
      </c>
      <c r="X101" s="177"/>
      <c r="Z101" s="364"/>
    </row>
    <row r="102" spans="2:26" ht="13.5" customHeight="1">
      <c r="B102" s="69" t="str">
        <f t="shared" si="5"/>
        <v>Old Siaha SC</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Old Siaha SC</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Old Siaha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Old Siaha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Old Siaha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Old Siaha SC</v>
      </c>
      <c r="C107" s="70">
        <v>107</v>
      </c>
      <c r="D107" s="125"/>
      <c r="E107" s="348">
        <v>1</v>
      </c>
      <c r="F107" s="195" t="s">
        <v>278</v>
      </c>
      <c r="G107" s="193" t="s">
        <v>704</v>
      </c>
      <c r="H107" s="155">
        <v>8</v>
      </c>
      <c r="I107" s="155"/>
      <c r="J107" s="155"/>
      <c r="K107" s="155"/>
      <c r="L107" s="155">
        <v>28</v>
      </c>
      <c r="M107" s="155"/>
      <c r="N107" s="155"/>
      <c r="O107" s="155"/>
      <c r="P107" s="155"/>
      <c r="Q107" s="155"/>
      <c r="R107" s="155"/>
      <c r="S107" s="155"/>
      <c r="T107" s="157">
        <f>SUM(H107:S107)</f>
        <v>36</v>
      </c>
      <c r="U107" s="164">
        <f>2*T163/100</f>
        <v>26.4</v>
      </c>
      <c r="V107" s="171">
        <f>IF(U107=0,0,T107/U107)</f>
        <v>1.3636363636363638</v>
      </c>
      <c r="W107" s="164">
        <v>10</v>
      </c>
      <c r="X107" s="177"/>
    </row>
    <row r="108" spans="2:26" ht="1.5" customHeight="1">
      <c r="B108" s="69" t="str">
        <f t="shared" si="5"/>
        <v>Old Siaha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Old Siaha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Old Siaha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Old Siaha SC</v>
      </c>
      <c r="C111" s="70">
        <v>111</v>
      </c>
      <c r="D111" s="125"/>
      <c r="E111" s="348">
        <v>1</v>
      </c>
      <c r="F111" s="195" t="s">
        <v>279</v>
      </c>
      <c r="G111" s="193" t="s">
        <v>704</v>
      </c>
      <c r="H111" s="204">
        <f t="shared" ref="H111:S111" si="12">SUM(H112:H113)/2</f>
        <v>14</v>
      </c>
      <c r="I111" s="204">
        <f t="shared" si="12"/>
        <v>0</v>
      </c>
      <c r="J111" s="204">
        <f t="shared" si="12"/>
        <v>5</v>
      </c>
      <c r="K111" s="204">
        <f t="shared" si="12"/>
        <v>20</v>
      </c>
      <c r="L111" s="204">
        <f t="shared" si="12"/>
        <v>28</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67</v>
      </c>
      <c r="U111" s="158">
        <f>X28</f>
        <v>2158.21</v>
      </c>
      <c r="V111" s="171">
        <f t="shared" ref="V111:V121" si="14">IF(U111=0,0,T111/U111)</f>
        <v>3.1044244999328147E-2</v>
      </c>
      <c r="W111" s="164">
        <v>10</v>
      </c>
      <c r="X111" s="161" t="s">
        <v>796</v>
      </c>
    </row>
    <row r="112" spans="2:26" ht="14.25" customHeight="1">
      <c r="B112" s="69" t="str">
        <f t="shared" si="5"/>
        <v>Old Siaha SC</v>
      </c>
      <c r="C112" s="70">
        <v>112</v>
      </c>
      <c r="D112" s="125"/>
      <c r="E112" s="348"/>
      <c r="F112" s="195" t="s">
        <v>280</v>
      </c>
      <c r="G112" s="193" t="s">
        <v>704</v>
      </c>
      <c r="H112" s="155">
        <v>14</v>
      </c>
      <c r="I112" s="155"/>
      <c r="J112" s="155">
        <v>5</v>
      </c>
      <c r="K112" s="156">
        <v>20</v>
      </c>
      <c r="L112" s="156">
        <v>28</v>
      </c>
      <c r="M112" s="156"/>
      <c r="N112" s="156"/>
      <c r="O112" s="156"/>
      <c r="P112" s="156"/>
      <c r="Q112" s="156"/>
      <c r="R112" s="156"/>
      <c r="S112" s="156"/>
      <c r="T112" s="157">
        <f t="shared" si="13"/>
        <v>67</v>
      </c>
      <c r="U112" s="158">
        <f>X28</f>
        <v>2158.21</v>
      </c>
      <c r="V112" s="171">
        <f t="shared" si="14"/>
        <v>3.1044244999328147E-2</v>
      </c>
      <c r="W112" s="164"/>
      <c r="X112" s="161" t="s">
        <v>796</v>
      </c>
    </row>
    <row r="113" spans="2:26" ht="14.25" customHeight="1">
      <c r="B113" s="69" t="str">
        <f t="shared" si="5"/>
        <v>Old Siaha SC</v>
      </c>
      <c r="C113" s="70">
        <v>113</v>
      </c>
      <c r="D113" s="125"/>
      <c r="E113" s="348"/>
      <c r="F113" s="195" t="s">
        <v>281</v>
      </c>
      <c r="G113" s="193" t="s">
        <v>704</v>
      </c>
      <c r="H113" s="155">
        <v>14</v>
      </c>
      <c r="I113" s="155"/>
      <c r="J113" s="155">
        <v>5</v>
      </c>
      <c r="K113" s="156">
        <v>20</v>
      </c>
      <c r="L113" s="156">
        <v>28</v>
      </c>
      <c r="M113" s="156"/>
      <c r="N113" s="156"/>
      <c r="O113" s="156"/>
      <c r="P113" s="156"/>
      <c r="Q113" s="156"/>
      <c r="R113" s="156"/>
      <c r="S113" s="156"/>
      <c r="T113" s="157">
        <f t="shared" si="13"/>
        <v>67</v>
      </c>
      <c r="U113" s="158">
        <f>X28</f>
        <v>2158.21</v>
      </c>
      <c r="V113" s="171">
        <f t="shared" si="14"/>
        <v>3.1044244999328147E-2</v>
      </c>
      <c r="W113" s="164"/>
      <c r="X113" s="161" t="s">
        <v>796</v>
      </c>
    </row>
    <row r="114" spans="2:26" ht="14.25" customHeight="1">
      <c r="B114" s="69" t="str">
        <f t="shared" si="5"/>
        <v>Old Siaha SC</v>
      </c>
      <c r="C114" s="70">
        <v>114</v>
      </c>
      <c r="D114" s="125"/>
      <c r="E114" s="348">
        <v>2</v>
      </c>
      <c r="F114" s="195" t="s">
        <v>282</v>
      </c>
      <c r="G114" s="193" t="s">
        <v>704</v>
      </c>
      <c r="H114" s="204">
        <f t="shared" ref="H114:S114" si="15">SUM(H115:H117)/3</f>
        <v>7.333333333333333</v>
      </c>
      <c r="I114" s="204">
        <f t="shared" si="15"/>
        <v>0</v>
      </c>
      <c r="J114" s="204">
        <f t="shared" si="15"/>
        <v>5</v>
      </c>
      <c r="K114" s="204">
        <f t="shared" si="15"/>
        <v>14</v>
      </c>
      <c r="L114" s="204">
        <f t="shared" si="15"/>
        <v>20</v>
      </c>
      <c r="M114" s="204">
        <f t="shared" si="15"/>
        <v>0</v>
      </c>
      <c r="N114" s="204">
        <f t="shared" si="15"/>
        <v>0</v>
      </c>
      <c r="O114" s="204">
        <f t="shared" si="15"/>
        <v>0</v>
      </c>
      <c r="P114" s="204">
        <f t="shared" si="15"/>
        <v>0</v>
      </c>
      <c r="Q114" s="204">
        <f t="shared" si="15"/>
        <v>0</v>
      </c>
      <c r="R114" s="204">
        <f t="shared" si="15"/>
        <v>0</v>
      </c>
      <c r="S114" s="204">
        <f t="shared" si="15"/>
        <v>0</v>
      </c>
      <c r="T114" s="157">
        <f t="shared" si="13"/>
        <v>46.333333333333329</v>
      </c>
      <c r="U114" s="158">
        <f>X28</f>
        <v>2158.21</v>
      </c>
      <c r="V114" s="171">
        <f t="shared" si="14"/>
        <v>2.1468408233366227E-2</v>
      </c>
      <c r="W114" s="164">
        <v>10</v>
      </c>
      <c r="X114" s="161" t="s">
        <v>796</v>
      </c>
    </row>
    <row r="115" spans="2:26" ht="14.25" customHeight="1">
      <c r="B115" s="69" t="str">
        <f t="shared" si="5"/>
        <v>Old Siaha SC</v>
      </c>
      <c r="C115" s="70">
        <v>115</v>
      </c>
      <c r="D115" s="125"/>
      <c r="E115" s="348"/>
      <c r="F115" s="195" t="s">
        <v>283</v>
      </c>
      <c r="G115" s="193" t="s">
        <v>704</v>
      </c>
      <c r="H115" s="155">
        <v>7</v>
      </c>
      <c r="I115" s="155"/>
      <c r="J115" s="155">
        <v>5</v>
      </c>
      <c r="K115" s="156">
        <v>11</v>
      </c>
      <c r="L115" s="156">
        <v>16</v>
      </c>
      <c r="M115" s="156"/>
      <c r="N115" s="156"/>
      <c r="O115" s="156"/>
      <c r="P115" s="156"/>
      <c r="Q115" s="156"/>
      <c r="R115" s="156"/>
      <c r="S115" s="156"/>
      <c r="T115" s="157">
        <f t="shared" si="13"/>
        <v>39</v>
      </c>
      <c r="U115" s="158">
        <f>U114*49/100</f>
        <v>1057.5229000000002</v>
      </c>
      <c r="V115" s="171">
        <f t="shared" si="14"/>
        <v>3.6878634022960634E-2</v>
      </c>
      <c r="W115" s="164"/>
      <c r="X115" s="161" t="s">
        <v>796</v>
      </c>
    </row>
    <row r="116" spans="2:26" ht="14.25" customHeight="1">
      <c r="B116" s="69" t="str">
        <f t="shared" si="5"/>
        <v>Old Siaha SC</v>
      </c>
      <c r="C116" s="70">
        <v>116</v>
      </c>
      <c r="D116" s="125"/>
      <c r="E116" s="348"/>
      <c r="F116" s="195" t="s">
        <v>284</v>
      </c>
      <c r="G116" s="193" t="s">
        <v>704</v>
      </c>
      <c r="H116" s="155">
        <v>7</v>
      </c>
      <c r="I116" s="155"/>
      <c r="J116" s="155">
        <v>5</v>
      </c>
      <c r="K116" s="156">
        <v>11</v>
      </c>
      <c r="L116" s="156">
        <v>16</v>
      </c>
      <c r="M116" s="156"/>
      <c r="N116" s="156"/>
      <c r="O116" s="156"/>
      <c r="P116" s="156"/>
      <c r="Q116" s="156"/>
      <c r="R116" s="156"/>
      <c r="S116" s="156"/>
      <c r="T116" s="157">
        <f t="shared" si="13"/>
        <v>39</v>
      </c>
      <c r="U116" s="158">
        <f>U115</f>
        <v>1057.5229000000002</v>
      </c>
      <c r="V116" s="171">
        <f t="shared" si="14"/>
        <v>3.6878634022960634E-2</v>
      </c>
      <c r="W116" s="164"/>
      <c r="X116" s="161" t="s">
        <v>796</v>
      </c>
    </row>
    <row r="117" spans="2:26" ht="13.5" customHeight="1">
      <c r="B117" s="69" t="str">
        <f t="shared" si="5"/>
        <v>Old Siaha SC</v>
      </c>
      <c r="C117" s="70">
        <v>117</v>
      </c>
      <c r="D117" s="125"/>
      <c r="E117" s="348"/>
      <c r="F117" s="195" t="s">
        <v>285</v>
      </c>
      <c r="G117" s="193" t="s">
        <v>704</v>
      </c>
      <c r="H117" s="155">
        <v>8</v>
      </c>
      <c r="I117" s="155"/>
      <c r="J117" s="155">
        <v>5</v>
      </c>
      <c r="K117" s="156">
        <v>20</v>
      </c>
      <c r="L117" s="156">
        <v>28</v>
      </c>
      <c r="M117" s="156"/>
      <c r="N117" s="156"/>
      <c r="O117" s="156"/>
      <c r="P117" s="156"/>
      <c r="Q117" s="156"/>
      <c r="R117" s="156"/>
      <c r="S117" s="156"/>
      <c r="T117" s="157">
        <f t="shared" si="13"/>
        <v>61</v>
      </c>
      <c r="U117" s="158">
        <f>U114</f>
        <v>2158.21</v>
      </c>
      <c r="V117" s="171">
        <f t="shared" si="14"/>
        <v>2.8264163357597266E-2</v>
      </c>
      <c r="W117" s="164"/>
      <c r="X117" s="161" t="s">
        <v>796</v>
      </c>
    </row>
    <row r="118" spans="2:26" ht="14.25" customHeight="1">
      <c r="B118" s="69" t="str">
        <f t="shared" si="5"/>
        <v>Old Siaha SC</v>
      </c>
      <c r="C118" s="70">
        <v>118</v>
      </c>
      <c r="D118" s="125"/>
      <c r="E118" s="191">
        <v>3</v>
      </c>
      <c r="F118" s="195" t="s">
        <v>102</v>
      </c>
      <c r="G118" s="193" t="s">
        <v>704</v>
      </c>
      <c r="H118" s="174">
        <f t="shared" ref="H118:S118" si="16">SUM(H119:H121)</f>
        <v>0</v>
      </c>
      <c r="I118" s="174">
        <f t="shared" si="16"/>
        <v>0</v>
      </c>
      <c r="J118" s="174">
        <f t="shared" si="16"/>
        <v>0</v>
      </c>
      <c r="K118" s="174">
        <f t="shared" si="16"/>
        <v>1</v>
      </c>
      <c r="L118" s="174">
        <f t="shared" si="16"/>
        <v>2</v>
      </c>
      <c r="M118" s="174">
        <f t="shared" si="16"/>
        <v>0</v>
      </c>
      <c r="N118" s="174">
        <f t="shared" si="16"/>
        <v>0</v>
      </c>
      <c r="O118" s="174">
        <f t="shared" si="16"/>
        <v>0</v>
      </c>
      <c r="P118" s="174">
        <f t="shared" si="16"/>
        <v>0</v>
      </c>
      <c r="Q118" s="174">
        <f t="shared" si="16"/>
        <v>0</v>
      </c>
      <c r="R118" s="174">
        <f t="shared" si="16"/>
        <v>0</v>
      </c>
      <c r="S118" s="174">
        <f t="shared" si="16"/>
        <v>0</v>
      </c>
      <c r="T118" s="157">
        <f t="shared" si="13"/>
        <v>3</v>
      </c>
      <c r="U118" s="164">
        <f>T111</f>
        <v>67</v>
      </c>
      <c r="V118" s="171">
        <f t="shared" si="14"/>
        <v>4.4776119402985072E-2</v>
      </c>
      <c r="W118" s="167"/>
      <c r="X118" s="161" t="s">
        <v>795</v>
      </c>
    </row>
    <row r="119" spans="2:26" ht="14.25" customHeight="1">
      <c r="B119" s="69" t="str">
        <f t="shared" si="5"/>
        <v>Old Siaha SC</v>
      </c>
      <c r="C119" s="70">
        <v>119</v>
      </c>
      <c r="D119" s="125"/>
      <c r="E119" s="191"/>
      <c r="F119" s="203" t="s">
        <v>630</v>
      </c>
      <c r="G119" s="193" t="s">
        <v>704</v>
      </c>
      <c r="H119" s="155"/>
      <c r="I119" s="155"/>
      <c r="J119" s="155"/>
      <c r="K119" s="156">
        <v>1</v>
      </c>
      <c r="L119" s="156">
        <v>2</v>
      </c>
      <c r="M119" s="156"/>
      <c r="N119" s="156"/>
      <c r="O119" s="156"/>
      <c r="P119" s="156"/>
      <c r="Q119" s="156"/>
      <c r="R119" s="156"/>
      <c r="S119" s="156"/>
      <c r="T119" s="157">
        <f t="shared" si="13"/>
        <v>3</v>
      </c>
      <c r="U119" s="164">
        <f t="shared" ref="U119:U121" si="17">T112</f>
        <v>67</v>
      </c>
      <c r="V119" s="171">
        <f t="shared" si="14"/>
        <v>4.4776119402985072E-2</v>
      </c>
      <c r="W119" s="167"/>
      <c r="X119" s="161" t="s">
        <v>795</v>
      </c>
    </row>
    <row r="120" spans="2:26" ht="14.25" customHeight="1">
      <c r="B120" s="69" t="str">
        <f t="shared" si="5"/>
        <v>Old Siaha SC</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67</v>
      </c>
      <c r="V120" s="171">
        <f t="shared" si="14"/>
        <v>0</v>
      </c>
      <c r="W120" s="167"/>
      <c r="X120" s="161" t="s">
        <v>795</v>
      </c>
    </row>
    <row r="121" spans="2:26" ht="14.25" customHeight="1">
      <c r="B121" s="69" t="str">
        <f t="shared" si="5"/>
        <v>Old Siaha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46.333333333333329</v>
      </c>
      <c r="V121" s="171">
        <f t="shared" si="14"/>
        <v>0</v>
      </c>
      <c r="W121" s="167"/>
      <c r="X121" s="161" t="s">
        <v>795</v>
      </c>
    </row>
    <row r="122" spans="2:26" ht="1.5" customHeight="1">
      <c r="B122" s="69" t="str">
        <f t="shared" si="5"/>
        <v>Old Siaha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Old Siaha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Old Siaha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Old Siaha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Old Siaha SC</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Old Siaha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Old Siaha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Old Siaha SC</v>
      </c>
      <c r="C129" s="70">
        <v>129</v>
      </c>
      <c r="D129" s="125"/>
      <c r="E129" s="191">
        <v>5</v>
      </c>
      <c r="F129" s="195" t="s">
        <v>114</v>
      </c>
      <c r="G129" s="193" t="s">
        <v>704</v>
      </c>
      <c r="H129" s="155">
        <v>1</v>
      </c>
      <c r="I129" s="155">
        <v>2</v>
      </c>
      <c r="J129" s="155"/>
      <c r="K129" s="156">
        <v>3</v>
      </c>
      <c r="L129" s="156">
        <v>3</v>
      </c>
      <c r="M129" s="156"/>
      <c r="N129" s="156"/>
      <c r="O129" s="156"/>
      <c r="P129" s="156"/>
      <c r="Q129" s="156"/>
      <c r="R129" s="156"/>
      <c r="S129" s="156"/>
      <c r="T129" s="157">
        <f>SUM(H129:S129)</f>
        <v>9</v>
      </c>
      <c r="U129" s="164"/>
      <c r="V129" s="369">
        <f>IF(G20=0,0,(T125+T126+T127+T128+T129)*1000/G20)</f>
        <v>1.5429453111606377</v>
      </c>
      <c r="W129" s="367" t="s">
        <v>650</v>
      </c>
      <c r="X129" s="177"/>
    </row>
    <row r="130" spans="2:25" ht="1.5" customHeight="1">
      <c r="B130" s="69" t="str">
        <f t="shared" ref="B130:B174" si="18">B129</f>
        <v>Old Siaha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Old Siaha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Old Siaha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Old Siaha SC</v>
      </c>
      <c r="C133" s="70">
        <v>133</v>
      </c>
      <c r="D133" s="125"/>
      <c r="E133" s="152">
        <v>1</v>
      </c>
      <c r="F133" s="172" t="s">
        <v>293</v>
      </c>
      <c r="G133" s="193" t="s">
        <v>86</v>
      </c>
      <c r="H133" s="155">
        <v>3</v>
      </c>
      <c r="I133" s="155">
        <v>6</v>
      </c>
      <c r="J133" s="155">
        <v>7</v>
      </c>
      <c r="K133" s="156">
        <v>5</v>
      </c>
      <c r="L133" s="156">
        <v>8</v>
      </c>
      <c r="M133" s="156"/>
      <c r="N133" s="156"/>
      <c r="O133" s="156"/>
      <c r="P133" s="156"/>
      <c r="Q133" s="156"/>
      <c r="R133" s="156"/>
      <c r="S133" s="156"/>
      <c r="T133" s="157">
        <f>SUM(H133:S133)</f>
        <v>29</v>
      </c>
      <c r="U133" s="164">
        <f>T56</f>
        <v>29</v>
      </c>
      <c r="V133" s="171">
        <f>IF(U133=0,0,T133/U133)</f>
        <v>1</v>
      </c>
      <c r="W133" s="164"/>
      <c r="X133" s="177"/>
    </row>
    <row r="134" spans="2:25" ht="15" customHeight="1">
      <c r="B134" s="69" t="str">
        <f t="shared" si="18"/>
        <v>Old Siaha SC</v>
      </c>
      <c r="C134" s="70">
        <v>134</v>
      </c>
      <c r="D134" s="125"/>
      <c r="E134" s="152">
        <v>2</v>
      </c>
      <c r="F134" s="192" t="s">
        <v>85</v>
      </c>
      <c r="G134" s="193" t="s">
        <v>86</v>
      </c>
      <c r="H134" s="155">
        <v>3</v>
      </c>
      <c r="I134" s="155">
        <v>8</v>
      </c>
      <c r="J134" s="155">
        <v>7</v>
      </c>
      <c r="K134" s="156">
        <v>5</v>
      </c>
      <c r="L134" s="156">
        <v>8</v>
      </c>
      <c r="M134" s="156"/>
      <c r="N134" s="156"/>
      <c r="O134" s="156"/>
      <c r="P134" s="156"/>
      <c r="Q134" s="156"/>
      <c r="R134" s="156"/>
      <c r="S134" s="156"/>
      <c r="T134" s="157">
        <f>SUM(H134:S134)</f>
        <v>31</v>
      </c>
      <c r="U134" s="158">
        <f>G27</f>
        <v>78</v>
      </c>
      <c r="V134" s="171">
        <f>IF(U134=0,0,T134/U134)</f>
        <v>0.39743589743589741</v>
      </c>
      <c r="W134" s="199"/>
      <c r="X134" s="161" t="s">
        <v>796</v>
      </c>
    </row>
    <row r="135" spans="2:25" ht="1.5" customHeight="1">
      <c r="B135" s="69" t="str">
        <f t="shared" si="18"/>
        <v>Old Siaha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Old Siaha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Old Siaha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Old Siaha SC</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Old Siaha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Old Siaha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Old Siaha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Old Siaha SC</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Old Siaha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Old Siaha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Old Siaha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Old Siaha SC</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Old Siaha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Old Siaha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Old Siaha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Old Siaha SC</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Old Siaha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Old Siaha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Old Siaha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Old Siaha SC</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Old Siaha SC</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Old Siaha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Old Siaha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Old Siaha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Old Siaha SC</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Old Siaha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Old Siaha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Old Siaha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Old Siaha SC</v>
      </c>
      <c r="C163" s="70">
        <v>163</v>
      </c>
      <c r="D163" s="125"/>
      <c r="E163" s="152">
        <v>1</v>
      </c>
      <c r="F163" s="349" t="s">
        <v>309</v>
      </c>
      <c r="G163" s="193" t="s">
        <v>310</v>
      </c>
      <c r="H163" s="155">
        <v>285</v>
      </c>
      <c r="I163" s="155">
        <v>414</v>
      </c>
      <c r="J163" s="155">
        <v>157</v>
      </c>
      <c r="K163" s="155">
        <v>227</v>
      </c>
      <c r="L163" s="155">
        <v>237</v>
      </c>
      <c r="M163" s="155"/>
      <c r="N163" s="155"/>
      <c r="O163" s="155"/>
      <c r="P163" s="155"/>
      <c r="Q163" s="155"/>
      <c r="R163" s="155"/>
      <c r="S163" s="155"/>
      <c r="T163" s="157">
        <f t="shared" ref="T163:T169" si="19">SUM(H163:S163)</f>
        <v>1320</v>
      </c>
      <c r="U163" s="158">
        <f>40*G20/100</f>
        <v>2333.1999999999998</v>
      </c>
      <c r="V163" s="171">
        <f t="shared" ref="V163:V168" si="20">IF(U163=0,0,T163/U163)</f>
        <v>0.56574661409223392</v>
      </c>
      <c r="W163" s="164">
        <v>5</v>
      </c>
      <c r="X163" s="161" t="s">
        <v>796</v>
      </c>
    </row>
    <row r="164" spans="2:24" ht="20.25" customHeight="1">
      <c r="B164" s="69" t="str">
        <f t="shared" si="18"/>
        <v>Old Siaha SC</v>
      </c>
      <c r="C164" s="70">
        <v>164</v>
      </c>
      <c r="D164" s="125"/>
      <c r="E164" s="152">
        <v>2</v>
      </c>
      <c r="F164" s="195" t="s">
        <v>311</v>
      </c>
      <c r="G164" s="193" t="s">
        <v>705</v>
      </c>
      <c r="H164" s="155">
        <v>20</v>
      </c>
      <c r="I164" s="155">
        <v>22</v>
      </c>
      <c r="J164" s="155">
        <v>22</v>
      </c>
      <c r="K164" s="156">
        <v>23</v>
      </c>
      <c r="L164" s="156">
        <v>25</v>
      </c>
      <c r="M164" s="156"/>
      <c r="N164" s="156"/>
      <c r="O164" s="156"/>
      <c r="P164" s="156"/>
      <c r="Q164" s="156"/>
      <c r="R164" s="156"/>
      <c r="S164" s="156"/>
      <c r="T164" s="157">
        <f t="shared" si="19"/>
        <v>112</v>
      </c>
      <c r="U164" s="158">
        <f>COUNT(H164:S164)*20</f>
        <v>100</v>
      </c>
      <c r="V164" s="171">
        <f t="shared" si="20"/>
        <v>1.1200000000000001</v>
      </c>
      <c r="W164" s="164"/>
      <c r="X164" s="161"/>
    </row>
    <row r="165" spans="2:24" ht="26.25" customHeight="1">
      <c r="B165" s="69" t="str">
        <f t="shared" si="18"/>
        <v>Old Siaha SC</v>
      </c>
      <c r="C165" s="70">
        <v>165</v>
      </c>
      <c r="D165" s="125"/>
      <c r="E165" s="152">
        <v>3</v>
      </c>
      <c r="F165" s="195" t="s">
        <v>119</v>
      </c>
      <c r="G165" s="193" t="s">
        <v>705</v>
      </c>
      <c r="H165" s="163">
        <v>1</v>
      </c>
      <c r="I165" s="163">
        <v>1</v>
      </c>
      <c r="J165" s="163">
        <v>1</v>
      </c>
      <c r="K165" s="163">
        <v>1</v>
      </c>
      <c r="L165" s="163">
        <v>1</v>
      </c>
      <c r="M165" s="163"/>
      <c r="N165" s="163"/>
      <c r="O165" s="163"/>
      <c r="P165" s="163"/>
      <c r="Q165" s="163"/>
      <c r="R165" s="163"/>
      <c r="S165" s="163"/>
      <c r="T165" s="157">
        <f>COUNTIF(H165:S165,1)</f>
        <v>5</v>
      </c>
      <c r="U165" s="158">
        <f>COUNT(H165:S165)</f>
        <v>5</v>
      </c>
      <c r="V165" s="171">
        <f t="shared" si="20"/>
        <v>1</v>
      </c>
      <c r="W165" s="164"/>
      <c r="X165" s="161"/>
    </row>
    <row r="166" spans="2:24" ht="14.25" customHeight="1">
      <c r="B166" s="69" t="str">
        <f t="shared" si="18"/>
        <v>Old Siaha SC</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116.66</v>
      </c>
      <c r="V166" s="171">
        <f t="shared" si="20"/>
        <v>0</v>
      </c>
      <c r="W166" s="164"/>
      <c r="X166" s="179"/>
    </row>
    <row r="167" spans="2:24" ht="14.25" customHeight="1">
      <c r="B167" s="69" t="str">
        <f t="shared" si="18"/>
        <v>Old Siaha SC</v>
      </c>
      <c r="C167" s="70">
        <v>167</v>
      </c>
      <c r="D167" s="125"/>
      <c r="E167" s="152">
        <v>5</v>
      </c>
      <c r="F167" s="195" t="s">
        <v>123</v>
      </c>
      <c r="G167" s="193" t="s">
        <v>705</v>
      </c>
      <c r="H167" s="163">
        <v>1</v>
      </c>
      <c r="I167" s="163">
        <v>1</v>
      </c>
      <c r="J167" s="163">
        <v>1</v>
      </c>
      <c r="K167" s="163">
        <v>1</v>
      </c>
      <c r="L167" s="163">
        <v>1</v>
      </c>
      <c r="M167" s="163"/>
      <c r="N167" s="163"/>
      <c r="O167" s="163"/>
      <c r="P167" s="163"/>
      <c r="Q167" s="163"/>
      <c r="R167" s="163"/>
      <c r="S167" s="163"/>
      <c r="T167" s="157">
        <f>COUNTIF(H167:S167,1)</f>
        <v>5</v>
      </c>
      <c r="U167" s="158">
        <f>COUNT(H167:S167)</f>
        <v>5</v>
      </c>
      <c r="V167" s="171">
        <f t="shared" si="20"/>
        <v>1</v>
      </c>
      <c r="W167" s="164"/>
      <c r="X167" s="161"/>
    </row>
    <row r="168" spans="2:24" ht="24" customHeight="1">
      <c r="B168" s="69" t="str">
        <f t="shared" si="18"/>
        <v>Old Siaha SC</v>
      </c>
      <c r="C168" s="70">
        <v>168</v>
      </c>
      <c r="D168" s="125"/>
      <c r="E168" s="152">
        <v>6</v>
      </c>
      <c r="F168" s="195" t="s">
        <v>832</v>
      </c>
      <c r="G168" s="193" t="s">
        <v>705</v>
      </c>
      <c r="H168" s="155">
        <v>1</v>
      </c>
      <c r="I168" s="155">
        <v>1</v>
      </c>
      <c r="J168" s="155">
        <v>1</v>
      </c>
      <c r="K168" s="156">
        <v>1</v>
      </c>
      <c r="L168" s="156">
        <v>1</v>
      </c>
      <c r="M168" s="156"/>
      <c r="N168" s="156"/>
      <c r="O168" s="156"/>
      <c r="P168" s="156"/>
      <c r="Q168" s="156"/>
      <c r="R168" s="156"/>
      <c r="S168" s="156"/>
      <c r="T168" s="157">
        <f>SUM(H168:S168)</f>
        <v>5</v>
      </c>
      <c r="U168" s="158">
        <f>COUNT(H168:S168)*10</f>
        <v>50</v>
      </c>
      <c r="V168" s="171">
        <f t="shared" si="20"/>
        <v>0.1</v>
      </c>
      <c r="W168" s="164"/>
      <c r="X168" s="161"/>
    </row>
    <row r="169" spans="2:24" ht="14.25" customHeight="1">
      <c r="B169" s="69" t="str">
        <f t="shared" si="18"/>
        <v>Old Siaha SC</v>
      </c>
      <c r="C169" s="70">
        <v>169</v>
      </c>
      <c r="D169" s="125"/>
      <c r="E169" s="152">
        <v>7</v>
      </c>
      <c r="F169" s="195" t="s">
        <v>126</v>
      </c>
      <c r="G169" s="193" t="s">
        <v>705</v>
      </c>
      <c r="H169" s="155">
        <v>4</v>
      </c>
      <c r="I169" s="155">
        <v>4</v>
      </c>
      <c r="J169" s="155">
        <v>2</v>
      </c>
      <c r="K169" s="156">
        <v>2</v>
      </c>
      <c r="L169" s="156">
        <v>3</v>
      </c>
      <c r="M169" s="156"/>
      <c r="N169" s="156"/>
      <c r="O169" s="156"/>
      <c r="P169" s="156"/>
      <c r="Q169" s="156"/>
      <c r="R169" s="156"/>
      <c r="S169" s="156"/>
      <c r="T169" s="157">
        <f t="shared" si="19"/>
        <v>15</v>
      </c>
      <c r="U169" s="158">
        <v>27</v>
      </c>
      <c r="V169" s="171">
        <f t="shared" ref="V169" si="21">T169/U169</f>
        <v>0.55555555555555558</v>
      </c>
      <c r="W169" s="164"/>
      <c r="X169" s="161" t="s">
        <v>796</v>
      </c>
    </row>
    <row r="170" spans="2:24" ht="3" customHeight="1">
      <c r="B170" s="69" t="str">
        <f t="shared" si="18"/>
        <v>Old Siaha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Old Siaha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Old Siaha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Old Siaha SC</v>
      </c>
      <c r="C173" s="70">
        <v>173</v>
      </c>
      <c r="D173" s="125"/>
      <c r="E173" s="152">
        <v>1</v>
      </c>
      <c r="F173" s="203" t="s">
        <v>651</v>
      </c>
      <c r="G173" s="193" t="s">
        <v>704</v>
      </c>
      <c r="H173" s="163"/>
      <c r="I173" s="163">
        <v>2</v>
      </c>
      <c r="J173" s="163">
        <v>3</v>
      </c>
      <c r="K173" s="163">
        <v>1</v>
      </c>
      <c r="L173" s="163">
        <v>2</v>
      </c>
      <c r="M173" s="163"/>
      <c r="N173" s="163"/>
      <c r="O173" s="163"/>
      <c r="P173" s="163"/>
      <c r="Q173" s="163"/>
      <c r="R173" s="163"/>
      <c r="S173" s="163"/>
      <c r="T173" s="157">
        <f>SUM(H173:S173)</f>
        <v>8</v>
      </c>
      <c r="U173" s="164">
        <f>15*T48/100</f>
        <v>5.4</v>
      </c>
      <c r="V173" s="159">
        <f>IF(U173=0,0,T173/U173)</f>
        <v>1.4814814814814814</v>
      </c>
      <c r="W173" s="164"/>
      <c r="X173" s="268" t="s">
        <v>655</v>
      </c>
    </row>
    <row r="174" spans="2:24" ht="14.4" customHeight="1">
      <c r="B174" s="69" t="str">
        <f t="shared" si="18"/>
        <v>Old Siaha SC</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1.6</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5</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5833</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99.74430000000001</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37</v>
      </c>
      <c r="K184" s="248">
        <f t="shared" si="22"/>
        <v>32</v>
      </c>
      <c r="L184" s="380">
        <f t="shared" si="22"/>
        <v>1.15625</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185</v>
      </c>
      <c r="K185" s="248">
        <f t="shared" si="22"/>
        <v>892</v>
      </c>
      <c r="L185" s="380">
        <f t="shared" si="22"/>
        <v>0.20739910313901344</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14</v>
      </c>
      <c r="K186" s="248">
        <f t="shared" si="22"/>
        <v>5</v>
      </c>
      <c r="L186" s="380">
        <f t="shared" si="22"/>
        <v>2.8</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5</v>
      </c>
      <c r="K187" s="260">
        <f t="shared" si="22"/>
        <v>60</v>
      </c>
      <c r="L187" s="383">
        <f t="shared" si="22"/>
        <v>8.3333333333333329E-2</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5</v>
      </c>
      <c r="K188" s="260">
        <f t="shared" si="22"/>
        <v>5</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1320</v>
      </c>
      <c r="K189" s="248">
        <f>U163</f>
        <v>2333.1999999999998</v>
      </c>
      <c r="L189" s="380">
        <f>V163</f>
        <v>0.56574661409223392</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36</v>
      </c>
      <c r="K190" s="248">
        <f t="shared" si="23"/>
        <v>99.74430000000001</v>
      </c>
      <c r="L190" s="380">
        <f t="shared" si="23"/>
        <v>0.36092287980365789</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29</v>
      </c>
      <c r="K191" s="248">
        <f t="shared" si="23"/>
        <v>36</v>
      </c>
      <c r="L191" s="380">
        <f t="shared" si="23"/>
        <v>0.80555555555555558</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26</v>
      </c>
      <c r="K192" s="248">
        <f t="shared" si="23"/>
        <v>36</v>
      </c>
      <c r="L192" s="380">
        <f t="shared" si="23"/>
        <v>0.72222222222222221</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26</v>
      </c>
      <c r="K193" s="248">
        <f>U54</f>
        <v>36</v>
      </c>
      <c r="L193" s="380">
        <f>V54</f>
        <v>0.72222222222222221</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29</v>
      </c>
      <c r="K194" s="248">
        <f>U51</f>
        <v>36</v>
      </c>
      <c r="L194" s="380">
        <f>V51</f>
        <v>0.80555555555555558</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3</v>
      </c>
      <c r="L195" s="380">
        <f>V59</f>
        <v>0</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29</v>
      </c>
      <c r="K196" s="248">
        <f>U56</f>
        <v>32</v>
      </c>
      <c r="L196" s="380">
        <f>V56</f>
        <v>0.90625</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34</v>
      </c>
      <c r="K197" s="248">
        <f>U64</f>
        <v>32</v>
      </c>
      <c r="L197" s="380">
        <f>V64</f>
        <v>1.0625</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32</v>
      </c>
      <c r="K198" s="248">
        <f>U66</f>
        <v>32</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28</v>
      </c>
      <c r="K199" s="248">
        <f t="shared" si="24"/>
        <v>36</v>
      </c>
      <c r="L199" s="380">
        <f t="shared" si="24"/>
        <v>0.77777777777777779</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29</v>
      </c>
      <c r="K200" s="248">
        <f t="shared" si="24"/>
        <v>32</v>
      </c>
      <c r="L200" s="380">
        <f t="shared" si="24"/>
        <v>0.90625</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24</v>
      </c>
      <c r="K201" s="248">
        <f t="shared" si="25"/>
        <v>32</v>
      </c>
      <c r="L201" s="380">
        <f t="shared" si="25"/>
        <v>0.75</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8</v>
      </c>
      <c r="K202" s="248">
        <f t="shared" si="25"/>
        <v>94.104237637623768</v>
      </c>
      <c r="L202" s="380">
        <f t="shared" si="25"/>
        <v>8.5012112109195001E-2</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1</v>
      </c>
      <c r="K203" s="248">
        <f t="shared" si="25"/>
        <v>93.63371644943571</v>
      </c>
      <c r="L203" s="380">
        <f t="shared" si="25"/>
        <v>1.0679913581557154E-2</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16</v>
      </c>
      <c r="K204" s="248">
        <f t="shared" si="25"/>
        <v>93.399632158311718</v>
      </c>
      <c r="L204" s="380">
        <f t="shared" si="25"/>
        <v>0.17130688451620574</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112</v>
      </c>
      <c r="K205" s="248">
        <f>U94</f>
        <v>583.29999999999995</v>
      </c>
      <c r="L205" s="380">
        <f>V94</f>
        <v>0.19201097205554604</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36</v>
      </c>
      <c r="K206" s="248">
        <f>U107</f>
        <v>26.4</v>
      </c>
      <c r="L206" s="380">
        <f>V107</f>
        <v>1.3636363636363638</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67</v>
      </c>
      <c r="K207" s="248">
        <f>U111</f>
        <v>2158.21</v>
      </c>
      <c r="L207" s="380">
        <f>V111</f>
        <v>3.1044244999328147E-2</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46.333333333333329</v>
      </c>
      <c r="K208" s="248">
        <f>U114</f>
        <v>2158.21</v>
      </c>
      <c r="L208" s="380">
        <f>V114</f>
        <v>2.1468408233366227E-2</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13</v>
      </c>
      <c r="K215" s="393">
        <f>U101</f>
        <v>0</v>
      </c>
      <c r="L215" s="394">
        <f>V101</f>
        <v>2.2286987827875877</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32</v>
      </c>
      <c r="K216" s="396">
        <f>T48-(10*T48/100)</f>
        <v>32.4</v>
      </c>
      <c r="L216" s="396">
        <f>G35</f>
        <v>0.39999999999999858</v>
      </c>
    </row>
  </sheetData>
  <sheetProtection password="CC6B" sheet="1" objects="1" scenarios="1" selectLockedCells="1" autoFilter="0"/>
  <autoFilter ref="D16:X174" xr:uid="{00000000-0009-0000-0000-000005000000}"/>
  <mergeCells count="2">
    <mergeCell ref="F4:U4"/>
    <mergeCell ref="V8:W8"/>
  </mergeCells>
  <hyperlinks>
    <hyperlink ref="X8" location="INDEX!A1" display="..Go to INDEX.." xr:uid="{00000000-0004-0000-0500-000000000000}"/>
  </hyperlinks>
  <pageMargins left="0.23622047244094491" right="0" top="0.51181102362204722" bottom="0.23622047244094491" header="0" footer="0"/>
  <pageSetup paperSize="9" scale="9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College Vaih CL</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College Vaih CL</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College Vaih CL</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College Vaih CL</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College Vaih CL</v>
      </c>
      <c r="C5" s="70">
        <v>5</v>
      </c>
      <c r="E5" s="70"/>
      <c r="F5" s="86"/>
      <c r="G5" s="315"/>
      <c r="H5" s="88"/>
      <c r="I5" s="86"/>
      <c r="J5" s="86"/>
      <c r="K5" s="86"/>
      <c r="L5" s="86"/>
      <c r="M5" s="86"/>
      <c r="N5" s="86"/>
      <c r="O5" s="86"/>
      <c r="P5" s="86"/>
      <c r="Q5" s="86"/>
      <c r="R5" s="86"/>
      <c r="S5" s="86"/>
      <c r="T5" s="86"/>
      <c r="U5" s="89"/>
      <c r="V5" s="86"/>
      <c r="W5" s="89"/>
    </row>
    <row r="6" spans="2:24" ht="14.4">
      <c r="B6" s="69" t="str">
        <f t="shared" si="0"/>
        <v>College Vaih CL</v>
      </c>
      <c r="C6" s="70">
        <v>6</v>
      </c>
      <c r="E6" s="70"/>
      <c r="F6" s="90" t="s">
        <v>204</v>
      </c>
      <c r="G6" s="316" t="s">
        <v>837</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College Vaih CL</v>
      </c>
      <c r="C7" s="70">
        <v>7</v>
      </c>
      <c r="E7" s="70"/>
      <c r="F7" s="90" t="s">
        <v>207</v>
      </c>
      <c r="G7" s="115"/>
      <c r="H7" s="102"/>
      <c r="I7" s="102"/>
      <c r="J7" s="102"/>
      <c r="K7" s="102"/>
      <c r="L7" s="319"/>
      <c r="M7" s="86"/>
      <c r="N7" s="103" t="s">
        <v>22</v>
      </c>
      <c r="O7" s="100"/>
      <c r="P7" s="277"/>
      <c r="Q7" s="104"/>
      <c r="R7" s="104"/>
      <c r="S7" s="104"/>
      <c r="T7" s="104"/>
      <c r="U7" s="320"/>
      <c r="V7" s="86"/>
      <c r="W7" s="89"/>
    </row>
    <row r="8" spans="2:24" ht="15" customHeight="1">
      <c r="B8" s="69" t="str">
        <f t="shared" si="0"/>
        <v>College Vaih CL</v>
      </c>
      <c r="C8" s="70">
        <v>8</v>
      </c>
      <c r="E8" s="70"/>
      <c r="F8" s="90" t="s">
        <v>208</v>
      </c>
      <c r="G8" s="115" t="s">
        <v>871</v>
      </c>
      <c r="H8" s="102"/>
      <c r="I8" s="102"/>
      <c r="J8" s="102"/>
      <c r="K8" s="102"/>
      <c r="L8" s="319"/>
      <c r="M8" s="86"/>
      <c r="N8" s="103" t="s">
        <v>22</v>
      </c>
      <c r="O8" s="100"/>
      <c r="P8" s="277" t="s">
        <v>929</v>
      </c>
      <c r="Q8" s="104"/>
      <c r="R8" s="104"/>
      <c r="S8" s="104"/>
      <c r="T8" s="104"/>
      <c r="U8" s="320"/>
      <c r="V8" s="649" t="s">
        <v>806</v>
      </c>
      <c r="W8" s="650"/>
      <c r="X8" s="321" t="s">
        <v>829</v>
      </c>
    </row>
    <row r="9" spans="2:24" ht="15" customHeight="1">
      <c r="B9" s="69" t="str">
        <f t="shared" si="0"/>
        <v>College Vaih CL</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College Vaih CL</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College Vaih CL</v>
      </c>
      <c r="C11" s="70">
        <v>11</v>
      </c>
      <c r="E11" s="70"/>
      <c r="F11" s="90" t="s">
        <v>209</v>
      </c>
      <c r="G11" s="115" t="s">
        <v>872</v>
      </c>
      <c r="H11" s="102"/>
      <c r="I11" s="102"/>
      <c r="J11" s="102"/>
      <c r="K11" s="102"/>
      <c r="L11" s="319"/>
      <c r="M11" s="86"/>
      <c r="N11" s="103" t="s">
        <v>22</v>
      </c>
      <c r="O11" s="100"/>
      <c r="P11" s="277" t="s">
        <v>930</v>
      </c>
      <c r="Q11" s="104"/>
      <c r="R11" s="104"/>
      <c r="S11" s="104"/>
      <c r="T11" s="104"/>
      <c r="U11" s="320"/>
      <c r="V11" s="86"/>
      <c r="W11" s="89"/>
    </row>
    <row r="12" spans="2:24" ht="15" customHeight="1">
      <c r="B12" s="69" t="str">
        <f t="shared" si="0"/>
        <v>College Vaih CL</v>
      </c>
      <c r="C12" s="70">
        <v>12</v>
      </c>
      <c r="E12" s="70"/>
      <c r="F12" s="122"/>
      <c r="G12" s="115" t="s">
        <v>873</v>
      </c>
      <c r="H12" s="102"/>
      <c r="I12" s="102"/>
      <c r="J12" s="102"/>
      <c r="K12" s="102"/>
      <c r="L12" s="319"/>
      <c r="M12" s="86"/>
      <c r="N12" s="103" t="s">
        <v>22</v>
      </c>
      <c r="O12" s="100"/>
      <c r="P12" s="277" t="s">
        <v>931</v>
      </c>
      <c r="Q12" s="104"/>
      <c r="R12" s="104"/>
      <c r="S12" s="104"/>
      <c r="T12" s="104"/>
      <c r="U12" s="320"/>
      <c r="V12" s="86"/>
      <c r="W12" s="89"/>
    </row>
    <row r="13" spans="2:24" ht="15" customHeight="1">
      <c r="B13" s="69" t="str">
        <f t="shared" si="0"/>
        <v>College Vaih CL</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College Vaih CL</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College Vaih CL</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College Vaih CL</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College Vaih CL</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College Vaih CL</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College Vaih CL</v>
      </c>
      <c r="C19" s="70">
        <v>19</v>
      </c>
      <c r="E19" s="152">
        <v>1</v>
      </c>
      <c r="F19" s="325" t="s">
        <v>212</v>
      </c>
      <c r="G19" s="326">
        <v>2</v>
      </c>
      <c r="H19" s="327" t="s">
        <v>213</v>
      </c>
      <c r="I19" s="74"/>
      <c r="J19" s="328">
        <v>1</v>
      </c>
      <c r="K19" s="329" t="s">
        <v>214</v>
      </c>
      <c r="L19" s="330"/>
      <c r="M19" s="330"/>
      <c r="N19" s="330"/>
      <c r="O19" s="330"/>
      <c r="P19" s="330"/>
      <c r="Q19" s="330"/>
      <c r="R19" s="330"/>
      <c r="S19" s="330"/>
      <c r="T19" s="330"/>
      <c r="U19" s="330"/>
      <c r="V19" s="330"/>
      <c r="W19" s="331"/>
      <c r="X19" s="332">
        <f>1.71*G20/100</f>
        <v>64.278899999999993</v>
      </c>
    </row>
    <row r="20" spans="2:24" ht="18.600000000000001" customHeight="1">
      <c r="B20" s="69" t="str">
        <f t="shared" si="0"/>
        <v>College Vaih CL</v>
      </c>
      <c r="C20" s="70">
        <v>20</v>
      </c>
      <c r="E20" s="152">
        <v>2</v>
      </c>
      <c r="F20" s="333" t="s">
        <v>215</v>
      </c>
      <c r="G20" s="326">
        <v>3759</v>
      </c>
      <c r="H20" s="327" t="s">
        <v>213</v>
      </c>
      <c r="I20" s="74"/>
      <c r="J20" s="134">
        <v>2</v>
      </c>
      <c r="K20" s="329" t="s">
        <v>216</v>
      </c>
      <c r="L20" s="330"/>
      <c r="M20" s="330"/>
      <c r="N20" s="330"/>
      <c r="O20" s="330"/>
      <c r="P20" s="330"/>
      <c r="Q20" s="330"/>
      <c r="R20" s="330"/>
      <c r="S20" s="330"/>
      <c r="T20" s="330"/>
      <c r="U20" s="330"/>
      <c r="V20" s="330"/>
      <c r="W20" s="331"/>
      <c r="X20" s="334">
        <f>X19-(X19*10/100)</f>
        <v>57.851009999999995</v>
      </c>
    </row>
    <row r="21" spans="2:24" ht="18.600000000000001" customHeight="1">
      <c r="B21" s="69" t="str">
        <f t="shared" si="0"/>
        <v>College Vaih CL</v>
      </c>
      <c r="C21" s="70">
        <v>21</v>
      </c>
      <c r="E21" s="152">
        <v>3</v>
      </c>
      <c r="F21" s="325" t="s">
        <v>217</v>
      </c>
      <c r="G21" s="326">
        <v>450</v>
      </c>
      <c r="H21" s="327" t="s">
        <v>213</v>
      </c>
      <c r="I21" s="335">
        <f>G20/G21</f>
        <v>8.3533333333333335</v>
      </c>
      <c r="J21" s="134">
        <v>3</v>
      </c>
      <c r="K21" s="329" t="s">
        <v>218</v>
      </c>
      <c r="L21" s="330"/>
      <c r="M21" s="330"/>
      <c r="N21" s="330"/>
      <c r="O21" s="330"/>
      <c r="P21" s="330"/>
      <c r="Q21" s="330"/>
      <c r="R21" s="330"/>
      <c r="S21" s="330"/>
      <c r="T21" s="330"/>
      <c r="U21" s="330"/>
      <c r="V21" s="330"/>
      <c r="W21" s="331"/>
      <c r="X21" s="334">
        <f>X20-(X20*17.88/1000)</f>
        <v>56.816633941199996</v>
      </c>
    </row>
    <row r="22" spans="2:24" ht="18.600000000000001" customHeight="1">
      <c r="B22" s="69" t="str">
        <f t="shared" si="0"/>
        <v>College Vaih CL</v>
      </c>
      <c r="C22" s="70">
        <v>22</v>
      </c>
      <c r="E22" s="152">
        <v>4</v>
      </c>
      <c r="F22" s="325" t="s">
        <v>219</v>
      </c>
      <c r="G22" s="326">
        <v>233</v>
      </c>
      <c r="H22" s="327" t="s">
        <v>213</v>
      </c>
      <c r="I22" s="74"/>
      <c r="J22" s="134">
        <v>4</v>
      </c>
      <c r="K22" s="329" t="s">
        <v>220</v>
      </c>
      <c r="L22" s="330"/>
      <c r="M22" s="330"/>
      <c r="N22" s="330"/>
      <c r="O22" s="330"/>
      <c r="P22" s="330"/>
      <c r="Q22" s="330"/>
      <c r="R22" s="330"/>
      <c r="S22" s="330"/>
      <c r="T22" s="330"/>
      <c r="U22" s="330"/>
      <c r="V22" s="330"/>
      <c r="W22" s="331"/>
      <c r="X22" s="334">
        <f>8.78356409745996*G20/100</f>
        <v>330.17417442351984</v>
      </c>
    </row>
    <row r="23" spans="2:24" ht="18.600000000000001" customHeight="1">
      <c r="B23" s="69" t="str">
        <f t="shared" si="0"/>
        <v>College Vaih CL</v>
      </c>
      <c r="C23" s="70">
        <v>23</v>
      </c>
      <c r="E23" s="152">
        <v>5</v>
      </c>
      <c r="F23" s="333" t="s">
        <v>221</v>
      </c>
      <c r="G23" s="326"/>
      <c r="H23" s="327" t="s">
        <v>213</v>
      </c>
      <c r="I23" s="74"/>
      <c r="J23" s="134">
        <v>5</v>
      </c>
      <c r="K23" s="329" t="s">
        <v>222</v>
      </c>
      <c r="L23" s="330"/>
      <c r="M23" s="330"/>
      <c r="N23" s="330"/>
      <c r="O23" s="330"/>
      <c r="P23" s="330"/>
      <c r="Q23" s="330"/>
      <c r="R23" s="330"/>
      <c r="S23" s="330"/>
      <c r="T23" s="330"/>
      <c r="U23" s="330"/>
      <c r="V23" s="330"/>
      <c r="W23" s="331"/>
      <c r="X23" s="334">
        <f>G20*1.6133076913702/100</f>
        <v>60.644236118605825</v>
      </c>
    </row>
    <row r="24" spans="2:24" ht="18.600000000000001" customHeight="1">
      <c r="B24" s="69" t="str">
        <f t="shared" si="0"/>
        <v>College Vaih CL</v>
      </c>
      <c r="C24" s="70">
        <v>24</v>
      </c>
      <c r="E24" s="152">
        <v>6</v>
      </c>
      <c r="F24" s="333" t="s">
        <v>223</v>
      </c>
      <c r="G24" s="326"/>
      <c r="H24" s="327" t="s">
        <v>213</v>
      </c>
      <c r="I24" s="74"/>
      <c r="J24" s="134">
        <v>6</v>
      </c>
      <c r="K24" s="329" t="s">
        <v>224</v>
      </c>
      <c r="L24" s="330"/>
      <c r="M24" s="330"/>
      <c r="N24" s="330"/>
      <c r="O24" s="330"/>
      <c r="P24" s="330"/>
      <c r="Q24" s="330"/>
      <c r="R24" s="330"/>
      <c r="S24" s="330"/>
      <c r="T24" s="330"/>
      <c r="U24" s="330"/>
      <c r="V24" s="330"/>
      <c r="W24" s="331"/>
      <c r="X24" s="334">
        <f>G20*1.60524115291335/100</f>
        <v>60.341014938012819</v>
      </c>
    </row>
    <row r="25" spans="2:24" ht="18.600000000000001" customHeight="1">
      <c r="B25" s="69" t="str">
        <f t="shared" si="0"/>
        <v>College Vaih CL</v>
      </c>
      <c r="C25" s="70">
        <v>25</v>
      </c>
      <c r="E25" s="152">
        <v>7</v>
      </c>
      <c r="F25" s="333" t="s">
        <v>225</v>
      </c>
      <c r="G25" s="326"/>
      <c r="H25" s="327" t="s">
        <v>213</v>
      </c>
      <c r="I25" s="74"/>
      <c r="J25" s="134">
        <v>7</v>
      </c>
      <c r="K25" s="329" t="s">
        <v>226</v>
      </c>
      <c r="L25" s="330"/>
      <c r="M25" s="330"/>
      <c r="N25" s="330"/>
      <c r="O25" s="330"/>
      <c r="P25" s="330"/>
      <c r="Q25" s="330"/>
      <c r="R25" s="330"/>
      <c r="S25" s="330"/>
      <c r="T25" s="330"/>
      <c r="U25" s="330"/>
      <c r="V25" s="330"/>
      <c r="W25" s="331"/>
      <c r="X25" s="334">
        <f>G20*1.60122805003106/100</f>
        <v>60.190162400667553</v>
      </c>
    </row>
    <row r="26" spans="2:24" ht="18.600000000000001" customHeight="1">
      <c r="B26" s="69" t="str">
        <f t="shared" si="0"/>
        <v>College Vaih CL</v>
      </c>
      <c r="C26" s="70">
        <v>26</v>
      </c>
      <c r="E26" s="152">
        <v>8</v>
      </c>
      <c r="F26" s="333" t="s">
        <v>227</v>
      </c>
      <c r="G26" s="326"/>
      <c r="H26" s="327" t="s">
        <v>213</v>
      </c>
      <c r="I26" s="74"/>
      <c r="J26" s="134">
        <v>8</v>
      </c>
      <c r="K26" s="329" t="s">
        <v>228</v>
      </c>
      <c r="L26" s="330"/>
      <c r="M26" s="330"/>
      <c r="N26" s="330"/>
      <c r="O26" s="330"/>
      <c r="P26" s="330"/>
      <c r="Q26" s="330"/>
      <c r="R26" s="330"/>
      <c r="S26" s="330"/>
      <c r="T26" s="330"/>
      <c r="U26" s="330"/>
      <c r="V26" s="330"/>
      <c r="W26" s="331"/>
      <c r="X26" s="334">
        <f>X24*9</f>
        <v>543.06913444211534</v>
      </c>
    </row>
    <row r="27" spans="2:24" ht="18.600000000000001" customHeight="1">
      <c r="B27" s="69" t="str">
        <f t="shared" si="0"/>
        <v>College Vaih CL</v>
      </c>
      <c r="C27" s="70">
        <v>27</v>
      </c>
      <c r="E27" s="152">
        <v>9</v>
      </c>
      <c r="F27" s="333" t="s">
        <v>229</v>
      </c>
      <c r="G27" s="326"/>
      <c r="H27" s="327" t="s">
        <v>213</v>
      </c>
      <c r="I27" s="74"/>
      <c r="J27" s="134">
        <v>9</v>
      </c>
      <c r="K27" s="329" t="s">
        <v>230</v>
      </c>
      <c r="L27" s="330"/>
      <c r="M27" s="330"/>
      <c r="N27" s="330"/>
      <c r="O27" s="330"/>
      <c r="P27" s="330"/>
      <c r="Q27" s="330"/>
      <c r="R27" s="330"/>
      <c r="S27" s="330"/>
      <c r="T27" s="330"/>
      <c r="U27" s="330"/>
      <c r="V27" s="330"/>
      <c r="W27" s="331"/>
      <c r="X27" s="334">
        <f>37*G20/100</f>
        <v>1390.83</v>
      </c>
    </row>
    <row r="28" spans="2:24" ht="18.600000000000001" customHeight="1">
      <c r="B28" s="69" t="str">
        <f t="shared" si="0"/>
        <v>College Vaih CL</v>
      </c>
      <c r="C28" s="70">
        <v>28</v>
      </c>
      <c r="E28" s="152">
        <v>10</v>
      </c>
      <c r="F28" s="333" t="s">
        <v>231</v>
      </c>
      <c r="G28" s="326">
        <v>2</v>
      </c>
      <c r="H28" s="327" t="s">
        <v>213</v>
      </c>
      <c r="I28" s="74"/>
      <c r="J28" s="134">
        <v>10</v>
      </c>
      <c r="K28" s="329" t="s">
        <v>232</v>
      </c>
      <c r="L28" s="330"/>
      <c r="M28" s="330"/>
      <c r="N28" s="330"/>
      <c r="O28" s="330"/>
      <c r="P28" s="330"/>
      <c r="Q28" s="330"/>
      <c r="R28" s="330"/>
      <c r="S28" s="330"/>
      <c r="T28" s="330"/>
      <c r="U28" s="330"/>
      <c r="V28" s="330"/>
      <c r="W28" s="331"/>
      <c r="X28" s="334">
        <f>X27</f>
        <v>1390.83</v>
      </c>
    </row>
    <row r="29" spans="2:24" ht="18.600000000000001" customHeight="1">
      <c r="B29" s="69" t="str">
        <f t="shared" si="0"/>
        <v>College Vaih CL</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1390.83</v>
      </c>
    </row>
    <row r="30" spans="2:24" ht="18.600000000000001" customHeight="1">
      <c r="B30" s="69" t="str">
        <f t="shared" si="0"/>
        <v>College Vaih CL</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1390.83</v>
      </c>
    </row>
    <row r="31" spans="2:24" ht="18.600000000000001" customHeight="1">
      <c r="B31" s="69" t="str">
        <f t="shared" si="0"/>
        <v>College Vaih CL</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681.50670000000002</v>
      </c>
    </row>
    <row r="32" spans="2:24" ht="18.600000000000001" customHeight="1">
      <c r="B32" s="69" t="str">
        <f t="shared" si="0"/>
        <v>College Vaih CL</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681.50670000000002</v>
      </c>
    </row>
    <row r="33" spans="2:24" ht="21" customHeight="1">
      <c r="B33" s="69" t="str">
        <f t="shared" si="0"/>
        <v>College Vaih CL</v>
      </c>
      <c r="C33" s="70">
        <v>33</v>
      </c>
      <c r="E33" s="152">
        <v>15</v>
      </c>
      <c r="F33" s="337" t="s">
        <v>609</v>
      </c>
      <c r="G33" s="338"/>
      <c r="H33" s="327" t="s">
        <v>213</v>
      </c>
      <c r="I33" s="74"/>
      <c r="J33" s="134">
        <v>16</v>
      </c>
      <c r="K33" s="329" t="s">
        <v>241</v>
      </c>
      <c r="L33" s="330"/>
      <c r="M33" s="330"/>
      <c r="N33" s="330"/>
      <c r="O33" s="330"/>
      <c r="P33" s="330"/>
      <c r="Q33" s="330"/>
      <c r="R33" s="330"/>
      <c r="S33" s="330"/>
      <c r="T33" s="330"/>
      <c r="U33" s="330"/>
      <c r="V33" s="330"/>
      <c r="W33" s="331"/>
      <c r="X33" s="339">
        <f>12*G20/100</f>
        <v>451.08</v>
      </c>
    </row>
    <row r="34" spans="2:24" ht="21" customHeight="1">
      <c r="B34" s="69" t="str">
        <f t="shared" si="0"/>
        <v>College Vaih CL</v>
      </c>
      <c r="C34" s="70">
        <v>34</v>
      </c>
      <c r="E34" s="152">
        <v>16</v>
      </c>
      <c r="F34" s="337" t="s">
        <v>564</v>
      </c>
      <c r="G34" s="338"/>
      <c r="H34" s="327" t="s">
        <v>213</v>
      </c>
      <c r="I34" s="74"/>
    </row>
    <row r="35" spans="2:24" ht="21" customHeight="1">
      <c r="B35" s="69" t="str">
        <f t="shared" si="0"/>
        <v>College Vaih CL</v>
      </c>
      <c r="C35" s="70">
        <v>35</v>
      </c>
      <c r="E35" s="152"/>
      <c r="F35" s="340" t="s">
        <v>728</v>
      </c>
      <c r="G35" s="341">
        <f>((T48-(10*T48/100))-T62)</f>
        <v>6.8999999999999986</v>
      </c>
      <c r="H35" s="342">
        <f>G35/((T48-(10*T48/100)))</f>
        <v>0.24731182795698922</v>
      </c>
      <c r="I35" s="74"/>
    </row>
    <row r="36" spans="2:24" ht="6" customHeight="1">
      <c r="B36" s="69" t="str">
        <f t="shared" si="0"/>
        <v>College Vaih CL</v>
      </c>
      <c r="C36" s="70">
        <v>36</v>
      </c>
    </row>
    <row r="37" spans="2:24" ht="7.5" customHeight="1">
      <c r="B37" s="69" t="str">
        <f t="shared" si="0"/>
        <v>College Vaih CL</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College Vaih CL</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College Vaih CL</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College Vaih CL</v>
      </c>
      <c r="C40" s="70">
        <v>40</v>
      </c>
      <c r="D40" s="125"/>
      <c r="E40" s="345">
        <v>1</v>
      </c>
      <c r="F40" s="168" t="s">
        <v>290</v>
      </c>
      <c r="G40" s="193" t="s">
        <v>86</v>
      </c>
      <c r="H40" s="155">
        <v>6</v>
      </c>
      <c r="I40" s="155">
        <v>4</v>
      </c>
      <c r="J40" s="155">
        <v>3</v>
      </c>
      <c r="K40" s="156">
        <v>5</v>
      </c>
      <c r="L40" s="156">
        <v>6</v>
      </c>
      <c r="M40" s="156"/>
      <c r="N40" s="156"/>
      <c r="O40" s="156"/>
      <c r="P40" s="156"/>
      <c r="Q40" s="156"/>
      <c r="R40" s="156"/>
      <c r="S40" s="156"/>
      <c r="T40" s="157">
        <f>SUM(H40:S40)</f>
        <v>24</v>
      </c>
      <c r="U40" s="164">
        <f>T62</f>
        <v>21</v>
      </c>
      <c r="V40" s="171">
        <f>IF(U40=0,0,T40/U40)</f>
        <v>1.1428571428571428</v>
      </c>
      <c r="W40" s="199">
        <v>5</v>
      </c>
      <c r="X40" s="177"/>
    </row>
    <row r="41" spans="2:24" ht="22.5" customHeight="1">
      <c r="B41" s="69" t="str">
        <f t="shared" si="0"/>
        <v>College Vaih CL</v>
      </c>
      <c r="C41" s="70">
        <v>41</v>
      </c>
      <c r="D41" s="125"/>
      <c r="E41" s="345">
        <v>2</v>
      </c>
      <c r="F41" s="346" t="s">
        <v>291</v>
      </c>
      <c r="G41" s="193" t="s">
        <v>86</v>
      </c>
      <c r="H41" s="155">
        <v>2</v>
      </c>
      <c r="I41" s="155">
        <v>1</v>
      </c>
      <c r="J41" s="155"/>
      <c r="K41" s="156"/>
      <c r="L41" s="156"/>
      <c r="M41" s="156"/>
      <c r="N41" s="156"/>
      <c r="O41" s="156"/>
      <c r="P41" s="156"/>
      <c r="Q41" s="156"/>
      <c r="R41" s="156"/>
      <c r="S41" s="156"/>
      <c r="T41" s="157">
        <f>SUM(H41:S41)</f>
        <v>3</v>
      </c>
      <c r="U41" s="158">
        <f>G21</f>
        <v>450</v>
      </c>
      <c r="V41" s="171">
        <f>IF(U41=0,0,T41/U41)</f>
        <v>6.6666666666666671E-3</v>
      </c>
      <c r="W41" s="199">
        <v>10</v>
      </c>
      <c r="X41" s="161" t="s">
        <v>796</v>
      </c>
    </row>
    <row r="42" spans="2:24" ht="20.399999999999999" customHeight="1">
      <c r="B42" s="69" t="str">
        <f t="shared" si="0"/>
        <v>College Vaih CL</v>
      </c>
      <c r="C42" s="70">
        <v>42</v>
      </c>
      <c r="D42" s="125"/>
      <c r="E42" s="345">
        <v>3</v>
      </c>
      <c r="F42" s="242" t="s">
        <v>673</v>
      </c>
      <c r="G42" s="193" t="s">
        <v>86</v>
      </c>
      <c r="H42" s="163">
        <v>1</v>
      </c>
      <c r="I42" s="163">
        <v>1</v>
      </c>
      <c r="J42" s="163">
        <v>1</v>
      </c>
      <c r="K42" s="163">
        <v>1</v>
      </c>
      <c r="L42" s="163">
        <v>1</v>
      </c>
      <c r="M42" s="163"/>
      <c r="N42" s="163"/>
      <c r="O42" s="163"/>
      <c r="P42" s="163"/>
      <c r="Q42" s="163"/>
      <c r="R42" s="163"/>
      <c r="S42" s="163"/>
      <c r="T42" s="157">
        <f>SUM(H42:S42)</f>
        <v>5</v>
      </c>
      <c r="U42" s="158">
        <f>COUNT(H42:S42)</f>
        <v>5</v>
      </c>
      <c r="V42" s="171">
        <f>IF(U42=0,0,T42/U42)</f>
        <v>1</v>
      </c>
      <c r="W42" s="199">
        <v>10</v>
      </c>
      <c r="X42" s="161"/>
    </row>
    <row r="43" spans="2:24" ht="21" customHeight="1">
      <c r="B43" s="69" t="str">
        <f t="shared" si="0"/>
        <v>College Vaih CL</v>
      </c>
      <c r="C43" s="70">
        <v>43</v>
      </c>
      <c r="D43" s="125"/>
      <c r="E43" s="345">
        <v>4</v>
      </c>
      <c r="F43" s="153" t="s">
        <v>610</v>
      </c>
      <c r="G43" s="193" t="s">
        <v>86</v>
      </c>
      <c r="H43" s="155">
        <v>1</v>
      </c>
      <c r="I43" s="155">
        <v>1</v>
      </c>
      <c r="J43" s="155">
        <v>1</v>
      </c>
      <c r="K43" s="163">
        <v>1</v>
      </c>
      <c r="L43" s="163">
        <v>1</v>
      </c>
      <c r="M43" s="163"/>
      <c r="N43" s="163"/>
      <c r="O43" s="163"/>
      <c r="P43" s="163"/>
      <c r="Q43" s="163"/>
      <c r="R43" s="163"/>
      <c r="S43" s="163"/>
      <c r="T43" s="157">
        <f>SUM(H43:S43)</f>
        <v>5</v>
      </c>
      <c r="U43" s="158">
        <f>12*G33</f>
        <v>0</v>
      </c>
      <c r="V43" s="171">
        <f>IF(U43=0,0,T43/U43)</f>
        <v>0</v>
      </c>
      <c r="W43" s="199">
        <v>10</v>
      </c>
      <c r="X43" s="161" t="s">
        <v>796</v>
      </c>
    </row>
    <row r="44" spans="2:24" ht="12.9" customHeight="1">
      <c r="B44" s="69" t="str">
        <f t="shared" si="0"/>
        <v>College Vaih CL</v>
      </c>
      <c r="C44" s="70">
        <v>44</v>
      </c>
      <c r="D44" s="125"/>
      <c r="E44" s="345">
        <v>5</v>
      </c>
      <c r="F44" s="168" t="s">
        <v>307</v>
      </c>
      <c r="G44" s="193" t="s">
        <v>86</v>
      </c>
      <c r="H44" s="155"/>
      <c r="I44" s="155"/>
      <c r="J44" s="155"/>
      <c r="K44" s="163"/>
      <c r="L44" s="163">
        <v>1</v>
      </c>
      <c r="M44" s="163"/>
      <c r="N44" s="163"/>
      <c r="O44" s="163"/>
      <c r="P44" s="163"/>
      <c r="Q44" s="163"/>
      <c r="R44" s="163"/>
      <c r="S44" s="163"/>
      <c r="T44" s="157">
        <f>COUNTIF(H44:S44,1)</f>
        <v>1</v>
      </c>
      <c r="U44" s="158">
        <f>COUNT(H44:S44)</f>
        <v>1</v>
      </c>
      <c r="V44" s="171">
        <f>IF(U44=0,0,T44/U44)</f>
        <v>1</v>
      </c>
      <c r="W44" s="164">
        <v>5</v>
      </c>
      <c r="X44" s="161" t="s">
        <v>796</v>
      </c>
    </row>
    <row r="45" spans="2:24" ht="2.1" customHeight="1">
      <c r="B45" s="69" t="str">
        <f t="shared" si="0"/>
        <v>College Vaih CL</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College Vaih CL</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College Vaih CL</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College Vaih CL</v>
      </c>
      <c r="C48" s="70">
        <v>48</v>
      </c>
      <c r="E48" s="348">
        <v>1</v>
      </c>
      <c r="F48" s="349" t="s">
        <v>242</v>
      </c>
      <c r="G48" s="193" t="s">
        <v>704</v>
      </c>
      <c r="H48" s="155">
        <v>5</v>
      </c>
      <c r="I48" s="155">
        <v>6</v>
      </c>
      <c r="J48" s="155">
        <v>7</v>
      </c>
      <c r="K48" s="156">
        <v>8</v>
      </c>
      <c r="L48" s="156">
        <v>5</v>
      </c>
      <c r="M48" s="156"/>
      <c r="N48" s="156"/>
      <c r="O48" s="156"/>
      <c r="P48" s="156"/>
      <c r="Q48" s="156"/>
      <c r="R48" s="156"/>
      <c r="S48" s="156"/>
      <c r="T48" s="157">
        <f t="shared" ref="T48:T78" si="1">SUM(H48:S48)</f>
        <v>31</v>
      </c>
      <c r="U48" s="158">
        <f>X19</f>
        <v>64.278899999999993</v>
      </c>
      <c r="V48" s="171">
        <f>IF(X19=0,0,T48/X19)</f>
        <v>0.48227334319660109</v>
      </c>
      <c r="W48" s="199">
        <v>2</v>
      </c>
      <c r="X48" s="161" t="s">
        <v>796</v>
      </c>
    </row>
    <row r="49" spans="2:26" ht="14.4">
      <c r="B49" s="69" t="str">
        <f t="shared" si="0"/>
        <v>College Vaih CL</v>
      </c>
      <c r="C49" s="70">
        <v>49</v>
      </c>
      <c r="D49" s="125"/>
      <c r="E49" s="345">
        <v>2</v>
      </c>
      <c r="F49" s="350" t="s">
        <v>243</v>
      </c>
      <c r="G49" s="193" t="s">
        <v>704</v>
      </c>
      <c r="H49" s="155">
        <v>5</v>
      </c>
      <c r="I49" s="155">
        <v>5</v>
      </c>
      <c r="J49" s="155">
        <v>6</v>
      </c>
      <c r="K49" s="156">
        <v>8</v>
      </c>
      <c r="L49" s="156">
        <v>4</v>
      </c>
      <c r="M49" s="156"/>
      <c r="N49" s="156"/>
      <c r="O49" s="156"/>
      <c r="P49" s="156"/>
      <c r="Q49" s="156"/>
      <c r="R49" s="156"/>
      <c r="S49" s="156"/>
      <c r="T49" s="157">
        <f t="shared" si="1"/>
        <v>28</v>
      </c>
      <c r="U49" s="164">
        <f>T48</f>
        <v>31</v>
      </c>
      <c r="V49" s="171">
        <f>IF(T48=0,0,T49/T48)</f>
        <v>0.90322580645161288</v>
      </c>
      <c r="W49" s="199">
        <v>10</v>
      </c>
      <c r="X49" s="179"/>
    </row>
    <row r="50" spans="2:26" ht="14.4">
      <c r="B50" s="69" t="str">
        <f t="shared" si="0"/>
        <v>College Vaih CL</v>
      </c>
      <c r="C50" s="70">
        <v>50</v>
      </c>
      <c r="D50" s="125"/>
      <c r="E50" s="345">
        <v>3</v>
      </c>
      <c r="F50" s="350" t="s">
        <v>244</v>
      </c>
      <c r="G50" s="193" t="s">
        <v>704</v>
      </c>
      <c r="H50" s="155">
        <v>3</v>
      </c>
      <c r="I50" s="155">
        <v>2</v>
      </c>
      <c r="J50" s="155">
        <v>2</v>
      </c>
      <c r="K50" s="156">
        <v>4</v>
      </c>
      <c r="L50" s="156">
        <v>3</v>
      </c>
      <c r="M50" s="156"/>
      <c r="N50" s="156"/>
      <c r="O50" s="156"/>
      <c r="P50" s="156"/>
      <c r="Q50" s="156"/>
      <c r="R50" s="156"/>
      <c r="S50" s="156"/>
      <c r="T50" s="157">
        <f t="shared" si="1"/>
        <v>14</v>
      </c>
      <c r="U50" s="164">
        <f>U49</f>
        <v>31</v>
      </c>
      <c r="V50" s="171">
        <f>IF(T48=0,0,T50/T48)</f>
        <v>0.45161290322580644</v>
      </c>
      <c r="W50" s="199">
        <v>10</v>
      </c>
      <c r="X50" s="177"/>
    </row>
    <row r="51" spans="2:26" ht="13.5" customHeight="1">
      <c r="B51" s="69" t="str">
        <f t="shared" si="0"/>
        <v>College Vaih CL</v>
      </c>
      <c r="C51" s="70">
        <v>51</v>
      </c>
      <c r="D51" s="125"/>
      <c r="E51" s="191">
        <v>4</v>
      </c>
      <c r="F51" s="172" t="s">
        <v>245</v>
      </c>
      <c r="G51" s="193" t="s">
        <v>704</v>
      </c>
      <c r="H51" s="155"/>
      <c r="I51" s="155"/>
      <c r="J51" s="155">
        <v>2</v>
      </c>
      <c r="K51" s="156"/>
      <c r="L51" s="156">
        <v>1</v>
      </c>
      <c r="M51" s="156"/>
      <c r="N51" s="156"/>
      <c r="O51" s="156"/>
      <c r="P51" s="156"/>
      <c r="Q51" s="156"/>
      <c r="R51" s="156"/>
      <c r="S51" s="156"/>
      <c r="T51" s="157">
        <f t="shared" si="1"/>
        <v>3</v>
      </c>
      <c r="U51" s="164">
        <f>U50</f>
        <v>31</v>
      </c>
      <c r="V51" s="171">
        <f>IF(U51=0,0,T51/U51)</f>
        <v>9.6774193548387094E-2</v>
      </c>
      <c r="W51" s="164">
        <v>5</v>
      </c>
      <c r="X51" s="177"/>
    </row>
    <row r="52" spans="2:26" ht="13.5" customHeight="1">
      <c r="B52" s="69" t="str">
        <f t="shared" si="0"/>
        <v>College Vaih CL</v>
      </c>
      <c r="C52" s="70">
        <v>52</v>
      </c>
      <c r="D52" s="125"/>
      <c r="E52" s="152">
        <v>5</v>
      </c>
      <c r="F52" s="172" t="s">
        <v>246</v>
      </c>
      <c r="G52" s="193" t="s">
        <v>704</v>
      </c>
      <c r="H52" s="155">
        <v>2</v>
      </c>
      <c r="I52" s="155">
        <v>3</v>
      </c>
      <c r="J52" s="155">
        <v>2</v>
      </c>
      <c r="K52" s="156">
        <v>2</v>
      </c>
      <c r="L52" s="156">
        <v>2</v>
      </c>
      <c r="M52" s="156"/>
      <c r="N52" s="156"/>
      <c r="O52" s="156"/>
      <c r="P52" s="156"/>
      <c r="Q52" s="156"/>
      <c r="R52" s="156"/>
      <c r="S52" s="156"/>
      <c r="T52" s="157">
        <f t="shared" si="1"/>
        <v>11</v>
      </c>
      <c r="U52" s="164">
        <f>U51</f>
        <v>31</v>
      </c>
      <c r="V52" s="171">
        <f>IF(U52=0,0,T52/U52)</f>
        <v>0.35483870967741937</v>
      </c>
      <c r="W52" s="164"/>
      <c r="X52" s="177"/>
    </row>
    <row r="53" spans="2:26" ht="13.5" customHeight="1">
      <c r="B53" s="69" t="str">
        <f t="shared" si="0"/>
        <v>College Vaih CL</v>
      </c>
      <c r="C53" s="70">
        <v>53</v>
      </c>
      <c r="D53" s="125"/>
      <c r="E53" s="152">
        <v>6</v>
      </c>
      <c r="F53" s="172" t="s">
        <v>247</v>
      </c>
      <c r="G53" s="193" t="s">
        <v>704</v>
      </c>
      <c r="H53" s="155">
        <v>4</v>
      </c>
      <c r="I53" s="155">
        <v>2</v>
      </c>
      <c r="J53" s="155">
        <v>3</v>
      </c>
      <c r="K53" s="156">
        <v>1</v>
      </c>
      <c r="L53" s="156">
        <v>2</v>
      </c>
      <c r="M53" s="156"/>
      <c r="N53" s="156"/>
      <c r="O53" s="156"/>
      <c r="P53" s="156"/>
      <c r="Q53" s="156"/>
      <c r="R53" s="156"/>
      <c r="S53" s="156"/>
      <c r="T53" s="157">
        <f t="shared" si="1"/>
        <v>12</v>
      </c>
      <c r="U53" s="164">
        <f>U52</f>
        <v>31</v>
      </c>
      <c r="V53" s="171">
        <f>IF(U53=0,0,T53/U53)</f>
        <v>0.38709677419354838</v>
      </c>
      <c r="W53" s="164"/>
      <c r="X53" s="177"/>
    </row>
    <row r="54" spans="2:26" ht="13.5" customHeight="1">
      <c r="B54" s="69" t="str">
        <f t="shared" si="0"/>
        <v>College Vaih CL</v>
      </c>
      <c r="C54" s="70">
        <v>54</v>
      </c>
      <c r="D54" s="125"/>
      <c r="E54" s="348">
        <v>7</v>
      </c>
      <c r="F54" s="172" t="s">
        <v>248</v>
      </c>
      <c r="G54" s="193" t="s">
        <v>704</v>
      </c>
      <c r="H54" s="155">
        <v>3</v>
      </c>
      <c r="I54" s="155">
        <v>3</v>
      </c>
      <c r="J54" s="155">
        <v>2</v>
      </c>
      <c r="K54" s="156">
        <v>4</v>
      </c>
      <c r="L54" s="156">
        <v>3</v>
      </c>
      <c r="M54" s="156"/>
      <c r="N54" s="156"/>
      <c r="O54" s="156"/>
      <c r="P54" s="156"/>
      <c r="Q54" s="156"/>
      <c r="R54" s="156"/>
      <c r="S54" s="156"/>
      <c r="T54" s="157">
        <f t="shared" si="1"/>
        <v>15</v>
      </c>
      <c r="U54" s="164">
        <f>U53</f>
        <v>31</v>
      </c>
      <c r="V54" s="171">
        <f>IF(U54=0,0,T54/U54)</f>
        <v>0.4838709677419355</v>
      </c>
      <c r="W54" s="199">
        <v>10</v>
      </c>
      <c r="X54" s="177"/>
    </row>
    <row r="55" spans="2:26" ht="13.5" customHeight="1">
      <c r="B55" s="69" t="str">
        <f t="shared" si="0"/>
        <v>College Vaih CL</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College Vaih CL</v>
      </c>
      <c r="C56" s="70">
        <v>56</v>
      </c>
      <c r="D56" s="125"/>
      <c r="E56" s="345">
        <v>9</v>
      </c>
      <c r="F56" s="352" t="s">
        <v>618</v>
      </c>
      <c r="G56" s="193" t="s">
        <v>704</v>
      </c>
      <c r="H56" s="155">
        <v>5</v>
      </c>
      <c r="I56" s="155">
        <v>3</v>
      </c>
      <c r="J56" s="155">
        <v>4</v>
      </c>
      <c r="K56" s="156">
        <v>3</v>
      </c>
      <c r="L56" s="156">
        <v>6</v>
      </c>
      <c r="M56" s="156"/>
      <c r="N56" s="156"/>
      <c r="O56" s="156"/>
      <c r="P56" s="156"/>
      <c r="Q56" s="156"/>
      <c r="R56" s="156"/>
      <c r="S56" s="156"/>
      <c r="T56" s="157">
        <f t="shared" si="1"/>
        <v>21</v>
      </c>
      <c r="U56" s="164">
        <f>T58</f>
        <v>21</v>
      </c>
      <c r="V56" s="171">
        <f>IF(U56=0,0,T56/U56)</f>
        <v>1</v>
      </c>
      <c r="W56" s="164">
        <v>10</v>
      </c>
      <c r="X56" s="177"/>
    </row>
    <row r="57" spans="2:26" ht="13.5" customHeight="1">
      <c r="B57" s="69" t="str">
        <f t="shared" si="0"/>
        <v>College Vaih CL</v>
      </c>
      <c r="C57" s="70">
        <v>57</v>
      </c>
      <c r="D57" s="125"/>
      <c r="E57" s="152"/>
      <c r="F57" s="352" t="s">
        <v>619</v>
      </c>
      <c r="G57" s="193" t="s">
        <v>704</v>
      </c>
      <c r="H57" s="155"/>
      <c r="I57" s="155"/>
      <c r="J57" s="155"/>
      <c r="K57" s="156"/>
      <c r="L57" s="156"/>
      <c r="M57" s="156"/>
      <c r="N57" s="156"/>
      <c r="O57" s="156"/>
      <c r="P57" s="156"/>
      <c r="Q57" s="156"/>
      <c r="R57" s="156"/>
      <c r="S57" s="156"/>
      <c r="T57" s="157">
        <f t="shared" si="1"/>
        <v>0</v>
      </c>
      <c r="U57" s="164">
        <f>U58</f>
        <v>21</v>
      </c>
      <c r="V57" s="196">
        <f>IF(U57=0,0,T57/U57)</f>
        <v>0</v>
      </c>
      <c r="W57" s="199"/>
      <c r="X57" s="177"/>
    </row>
    <row r="58" spans="2:26" ht="13.5" customHeight="1">
      <c r="B58" s="69" t="str">
        <f t="shared" si="0"/>
        <v>College Vaih CL</v>
      </c>
      <c r="C58" s="70">
        <v>58</v>
      </c>
      <c r="D58" s="125"/>
      <c r="E58" s="152"/>
      <c r="F58" s="172" t="s">
        <v>251</v>
      </c>
      <c r="G58" s="193" t="s">
        <v>704</v>
      </c>
      <c r="H58" s="174">
        <f t="shared" ref="H58:S58" si="2">SUM(H56:H57)</f>
        <v>5</v>
      </c>
      <c r="I58" s="174">
        <f t="shared" si="2"/>
        <v>3</v>
      </c>
      <c r="J58" s="174">
        <f t="shared" si="2"/>
        <v>4</v>
      </c>
      <c r="K58" s="174">
        <f t="shared" si="2"/>
        <v>3</v>
      </c>
      <c r="L58" s="174">
        <f t="shared" si="2"/>
        <v>6</v>
      </c>
      <c r="M58" s="174">
        <f t="shared" si="2"/>
        <v>0</v>
      </c>
      <c r="N58" s="174">
        <f t="shared" si="2"/>
        <v>0</v>
      </c>
      <c r="O58" s="174">
        <f t="shared" si="2"/>
        <v>0</v>
      </c>
      <c r="P58" s="174">
        <f t="shared" si="2"/>
        <v>0</v>
      </c>
      <c r="Q58" s="174">
        <f t="shared" si="2"/>
        <v>0</v>
      </c>
      <c r="R58" s="174">
        <f t="shared" si="2"/>
        <v>0</v>
      </c>
      <c r="S58" s="174">
        <f t="shared" si="2"/>
        <v>0</v>
      </c>
      <c r="T58" s="157">
        <f t="shared" si="1"/>
        <v>21</v>
      </c>
      <c r="U58" s="164">
        <f>U56</f>
        <v>21</v>
      </c>
      <c r="V58" s="159"/>
      <c r="W58" s="164"/>
      <c r="X58" s="177"/>
    </row>
    <row r="59" spans="2:26" ht="18.75" customHeight="1">
      <c r="B59" s="69" t="str">
        <f t="shared" si="0"/>
        <v>College Vaih CL</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0</v>
      </c>
      <c r="V59" s="171">
        <f>IF(U59=0,100%,T59/U59)</f>
        <v>1</v>
      </c>
      <c r="W59" s="199">
        <v>5</v>
      </c>
      <c r="X59" s="177"/>
    </row>
    <row r="60" spans="2:26" ht="16.5" customHeight="1">
      <c r="B60" s="69" t="str">
        <f t="shared" si="0"/>
        <v>College Vaih CL</v>
      </c>
      <c r="C60" s="70">
        <v>60</v>
      </c>
      <c r="D60" s="125"/>
      <c r="E60" s="152">
        <v>11</v>
      </c>
      <c r="F60" s="352" t="s">
        <v>648</v>
      </c>
      <c r="G60" s="193" t="s">
        <v>704</v>
      </c>
      <c r="H60" s="155">
        <v>4</v>
      </c>
      <c r="I60" s="155">
        <v>2</v>
      </c>
      <c r="J60" s="155">
        <v>3</v>
      </c>
      <c r="K60" s="156">
        <v>1</v>
      </c>
      <c r="L60" s="156">
        <v>2</v>
      </c>
      <c r="M60" s="156"/>
      <c r="N60" s="156"/>
      <c r="O60" s="156"/>
      <c r="P60" s="156"/>
      <c r="Q60" s="156"/>
      <c r="R60" s="156"/>
      <c r="S60" s="156"/>
      <c r="T60" s="157">
        <f t="shared" si="1"/>
        <v>12</v>
      </c>
      <c r="U60" s="164"/>
      <c r="V60" s="169"/>
      <c r="W60" s="167"/>
      <c r="X60" s="177"/>
    </row>
    <row r="61" spans="2:26" ht="13.5" customHeight="1">
      <c r="B61" s="69" t="str">
        <f t="shared" si="0"/>
        <v>College Vaih CL</v>
      </c>
      <c r="C61" s="70">
        <v>61</v>
      </c>
      <c r="D61" s="125"/>
      <c r="E61" s="152"/>
      <c r="F61" s="352" t="s">
        <v>649</v>
      </c>
      <c r="G61" s="193" t="s">
        <v>704</v>
      </c>
      <c r="H61" s="155">
        <v>1</v>
      </c>
      <c r="I61" s="155">
        <v>1</v>
      </c>
      <c r="J61" s="155">
        <v>1</v>
      </c>
      <c r="K61" s="156">
        <v>2</v>
      </c>
      <c r="L61" s="156">
        <v>4</v>
      </c>
      <c r="M61" s="156"/>
      <c r="N61" s="156"/>
      <c r="O61" s="156"/>
      <c r="P61" s="156"/>
      <c r="Q61" s="156"/>
      <c r="R61" s="156"/>
      <c r="S61" s="156"/>
      <c r="T61" s="157">
        <f t="shared" si="1"/>
        <v>9</v>
      </c>
      <c r="U61" s="164"/>
      <c r="V61" s="354">
        <f>IF(T60=0,0,T61*1000/T60)</f>
        <v>750</v>
      </c>
      <c r="W61" s="354" t="s">
        <v>627</v>
      </c>
      <c r="X61" s="177"/>
      <c r="Z61" s="355"/>
    </row>
    <row r="62" spans="2:26" ht="13.5" customHeight="1">
      <c r="B62" s="69" t="str">
        <f t="shared" si="0"/>
        <v>College Vaih CL</v>
      </c>
      <c r="C62" s="70">
        <v>62</v>
      </c>
      <c r="D62" s="125"/>
      <c r="E62" s="152"/>
      <c r="F62" s="172" t="s">
        <v>252</v>
      </c>
      <c r="G62" s="193" t="s">
        <v>704</v>
      </c>
      <c r="H62" s="174">
        <f t="shared" ref="H62:S62" si="3">SUM(H60:H61)</f>
        <v>5</v>
      </c>
      <c r="I62" s="174">
        <f t="shared" si="3"/>
        <v>3</v>
      </c>
      <c r="J62" s="174">
        <f t="shared" si="3"/>
        <v>4</v>
      </c>
      <c r="K62" s="174">
        <f t="shared" si="3"/>
        <v>3</v>
      </c>
      <c r="L62" s="174">
        <f t="shared" si="3"/>
        <v>6</v>
      </c>
      <c r="M62" s="174">
        <f t="shared" si="3"/>
        <v>0</v>
      </c>
      <c r="N62" s="174">
        <f t="shared" si="3"/>
        <v>0</v>
      </c>
      <c r="O62" s="174">
        <f t="shared" si="3"/>
        <v>0</v>
      </c>
      <c r="P62" s="174">
        <f t="shared" si="3"/>
        <v>0</v>
      </c>
      <c r="Q62" s="174">
        <f t="shared" si="3"/>
        <v>0</v>
      </c>
      <c r="R62" s="174">
        <f t="shared" si="3"/>
        <v>0</v>
      </c>
      <c r="S62" s="174">
        <f t="shared" si="3"/>
        <v>0</v>
      </c>
      <c r="T62" s="157">
        <f t="shared" si="1"/>
        <v>21</v>
      </c>
      <c r="U62" s="164"/>
      <c r="V62" s="169"/>
      <c r="W62" s="167"/>
      <c r="X62" s="177"/>
    </row>
    <row r="63" spans="2:26" ht="13.5" customHeight="1">
      <c r="B63" s="69" t="str">
        <f t="shared" si="0"/>
        <v>College Vaih CL</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21</v>
      </c>
      <c r="V63" s="196">
        <f>IF(U63=0,0,T63/U63)</f>
        <v>0</v>
      </c>
      <c r="W63" s="167"/>
      <c r="X63" s="177"/>
    </row>
    <row r="64" spans="2:26" ht="13.5" customHeight="1">
      <c r="B64" s="69" t="str">
        <f t="shared" si="0"/>
        <v>College Vaih CL</v>
      </c>
      <c r="C64" s="70">
        <v>64</v>
      </c>
      <c r="D64" s="125"/>
      <c r="E64" s="345">
        <v>13</v>
      </c>
      <c r="F64" s="172" t="s">
        <v>254</v>
      </c>
      <c r="G64" s="193" t="s">
        <v>704</v>
      </c>
      <c r="H64" s="356">
        <f t="shared" ref="H64:S64" si="4">SUM(H62:H63)</f>
        <v>5</v>
      </c>
      <c r="I64" s="356">
        <f t="shared" si="4"/>
        <v>3</v>
      </c>
      <c r="J64" s="356">
        <f t="shared" si="4"/>
        <v>4</v>
      </c>
      <c r="K64" s="356">
        <f t="shared" si="4"/>
        <v>3</v>
      </c>
      <c r="L64" s="356">
        <f t="shared" si="4"/>
        <v>6</v>
      </c>
      <c r="M64" s="356">
        <f t="shared" si="4"/>
        <v>0</v>
      </c>
      <c r="N64" s="356">
        <f t="shared" si="4"/>
        <v>0</v>
      </c>
      <c r="O64" s="356">
        <f t="shared" si="4"/>
        <v>0</v>
      </c>
      <c r="P64" s="356">
        <f t="shared" si="4"/>
        <v>0</v>
      </c>
      <c r="Q64" s="356">
        <f t="shared" si="4"/>
        <v>0</v>
      </c>
      <c r="R64" s="356">
        <f t="shared" si="4"/>
        <v>0</v>
      </c>
      <c r="S64" s="356">
        <f t="shared" si="4"/>
        <v>0</v>
      </c>
      <c r="T64" s="157">
        <f t="shared" si="1"/>
        <v>21</v>
      </c>
      <c r="U64" s="164">
        <f>T62</f>
        <v>21</v>
      </c>
      <c r="V64" s="196">
        <f>IF(U64=0,0,T64/U64)</f>
        <v>1</v>
      </c>
      <c r="W64" s="199">
        <v>5</v>
      </c>
      <c r="X64" s="177"/>
    </row>
    <row r="65" spans="2:24" ht="13.5" customHeight="1">
      <c r="B65" s="69" t="str">
        <f t="shared" si="0"/>
        <v>College Vaih CL</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21</v>
      </c>
      <c r="V65" s="196">
        <f>IF(U65=0,0,T65/U65)</f>
        <v>0</v>
      </c>
      <c r="W65" s="199"/>
      <c r="X65" s="177"/>
    </row>
    <row r="66" spans="2:24" ht="13.5" customHeight="1">
      <c r="B66" s="69" t="str">
        <f t="shared" ref="B66:B129" si="5">B65</f>
        <v>College Vaih CL</v>
      </c>
      <c r="C66" s="70">
        <v>66</v>
      </c>
      <c r="D66" s="125"/>
      <c r="E66" s="345">
        <v>15</v>
      </c>
      <c r="F66" s="172" t="s">
        <v>256</v>
      </c>
      <c r="G66" s="193" t="s">
        <v>704</v>
      </c>
      <c r="H66" s="156">
        <v>5</v>
      </c>
      <c r="I66" s="156">
        <v>3</v>
      </c>
      <c r="J66" s="156">
        <v>4</v>
      </c>
      <c r="K66" s="156">
        <v>3</v>
      </c>
      <c r="L66" s="156">
        <v>6</v>
      </c>
      <c r="M66" s="156"/>
      <c r="N66" s="156"/>
      <c r="O66" s="156"/>
      <c r="P66" s="156"/>
      <c r="Q66" s="156"/>
      <c r="R66" s="156"/>
      <c r="S66" s="156"/>
      <c r="T66" s="157">
        <f t="shared" si="1"/>
        <v>21</v>
      </c>
      <c r="U66" s="164">
        <f>T62</f>
        <v>21</v>
      </c>
      <c r="V66" s="196">
        <f>IF(U66=0,0,T66/U66)</f>
        <v>1</v>
      </c>
      <c r="W66" s="199">
        <v>5</v>
      </c>
      <c r="X66" s="177"/>
    </row>
    <row r="67" spans="2:24" ht="13.5" customHeight="1">
      <c r="B67" s="69" t="str">
        <f t="shared" si="5"/>
        <v>College Vaih CL</v>
      </c>
      <c r="C67" s="70">
        <v>67</v>
      </c>
      <c r="D67" s="125"/>
      <c r="E67" s="345">
        <v>16</v>
      </c>
      <c r="F67" s="172" t="s">
        <v>257</v>
      </c>
      <c r="G67" s="193" t="s">
        <v>704</v>
      </c>
      <c r="H67" s="155"/>
      <c r="I67" s="155"/>
      <c r="J67" s="155"/>
      <c r="K67" s="156"/>
      <c r="L67" s="156"/>
      <c r="M67" s="156"/>
      <c r="N67" s="156"/>
      <c r="O67" s="156"/>
      <c r="P67" s="156"/>
      <c r="Q67" s="156"/>
      <c r="R67" s="156"/>
      <c r="S67" s="156"/>
      <c r="T67" s="157">
        <f t="shared" si="1"/>
        <v>0</v>
      </c>
      <c r="U67" s="164">
        <f>50*X33/100</f>
        <v>225.54</v>
      </c>
      <c r="V67" s="171">
        <f>IF(U67=0,0,T67/U67)</f>
        <v>0</v>
      </c>
      <c r="W67" s="164"/>
      <c r="X67" s="179"/>
    </row>
    <row r="68" spans="2:24" ht="13.5" customHeight="1">
      <c r="B68" s="69" t="str">
        <f t="shared" si="5"/>
        <v>College Vaih CL</v>
      </c>
      <c r="C68" s="70">
        <v>68</v>
      </c>
      <c r="D68" s="125"/>
      <c r="E68" s="152">
        <v>17</v>
      </c>
      <c r="F68" s="172" t="s">
        <v>258</v>
      </c>
      <c r="G68" s="193" t="s">
        <v>704</v>
      </c>
      <c r="H68" s="155">
        <v>23</v>
      </c>
      <c r="I68" s="155">
        <v>18</v>
      </c>
      <c r="J68" s="155">
        <v>25</v>
      </c>
      <c r="K68" s="156">
        <v>12</v>
      </c>
      <c r="L68" s="156">
        <v>10</v>
      </c>
      <c r="M68" s="156"/>
      <c r="N68" s="156"/>
      <c r="O68" s="156"/>
      <c r="P68" s="156"/>
      <c r="Q68" s="156"/>
      <c r="R68" s="156"/>
      <c r="S68" s="156"/>
      <c r="T68" s="157">
        <f t="shared" si="1"/>
        <v>88</v>
      </c>
      <c r="U68" s="199"/>
      <c r="V68" s="357"/>
      <c r="W68" s="164"/>
      <c r="X68" s="179"/>
    </row>
    <row r="69" spans="2:24" ht="13.5" customHeight="1">
      <c r="B69" s="69" t="str">
        <f t="shared" si="5"/>
        <v>College Vaih CL</v>
      </c>
      <c r="C69" s="70">
        <v>69</v>
      </c>
      <c r="D69" s="125"/>
      <c r="E69" s="152"/>
      <c r="F69" s="172" t="s">
        <v>259</v>
      </c>
      <c r="G69" s="193" t="s">
        <v>704</v>
      </c>
      <c r="H69" s="155">
        <v>30</v>
      </c>
      <c r="I69" s="155">
        <v>15</v>
      </c>
      <c r="J69" s="155">
        <v>36</v>
      </c>
      <c r="K69" s="156">
        <v>10</v>
      </c>
      <c r="L69" s="156">
        <v>15</v>
      </c>
      <c r="M69" s="156"/>
      <c r="N69" s="156"/>
      <c r="O69" s="156"/>
      <c r="P69" s="156"/>
      <c r="Q69" s="156"/>
      <c r="R69" s="156"/>
      <c r="S69" s="156"/>
      <c r="T69" s="157">
        <f t="shared" si="1"/>
        <v>106</v>
      </c>
      <c r="U69" s="199"/>
      <c r="V69" s="357"/>
      <c r="W69" s="167"/>
      <c r="X69" s="179"/>
    </row>
    <row r="70" spans="2:24" ht="13.5" customHeight="1">
      <c r="B70" s="69" t="str">
        <f t="shared" si="5"/>
        <v>College Vaih CL</v>
      </c>
      <c r="C70" s="70">
        <v>70</v>
      </c>
      <c r="D70" s="125"/>
      <c r="E70" s="152"/>
      <c r="F70" s="172" t="s">
        <v>260</v>
      </c>
      <c r="G70" s="193" t="s">
        <v>704</v>
      </c>
      <c r="H70" s="155">
        <v>1</v>
      </c>
      <c r="I70" s="155"/>
      <c r="J70" s="155"/>
      <c r="K70" s="156"/>
      <c r="L70" s="156"/>
      <c r="M70" s="156"/>
      <c r="N70" s="156"/>
      <c r="O70" s="156"/>
      <c r="P70" s="156"/>
      <c r="Q70" s="156"/>
      <c r="R70" s="156"/>
      <c r="S70" s="156"/>
      <c r="T70" s="157">
        <f t="shared" si="1"/>
        <v>1</v>
      </c>
      <c r="U70" s="199">
        <f>(T70+G29)-T71</f>
        <v>1</v>
      </c>
      <c r="V70" s="357">
        <f>IF(G22=0,0,U70/G22)</f>
        <v>4.2918454935622317E-3</v>
      </c>
      <c r="W70" s="164"/>
      <c r="X70" s="268" t="s">
        <v>628</v>
      </c>
    </row>
    <row r="71" spans="2:24" ht="13.5" customHeight="1">
      <c r="B71" s="69" t="str">
        <f t="shared" si="5"/>
        <v>College Vaih CL</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College Vaih CL</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College Vaih CL</v>
      </c>
      <c r="C73" s="70">
        <v>73</v>
      </c>
      <c r="D73" s="125"/>
      <c r="E73" s="152">
        <v>19</v>
      </c>
      <c r="F73" s="172" t="s">
        <v>263</v>
      </c>
      <c r="G73" s="193" t="s">
        <v>704</v>
      </c>
      <c r="H73" s="155">
        <v>2</v>
      </c>
      <c r="I73" s="155"/>
      <c r="J73" s="155">
        <v>3</v>
      </c>
      <c r="K73" s="156"/>
      <c r="L73" s="156">
        <v>2</v>
      </c>
      <c r="M73" s="156"/>
      <c r="N73" s="156"/>
      <c r="O73" s="156"/>
      <c r="P73" s="156"/>
      <c r="Q73" s="156"/>
      <c r="R73" s="156"/>
      <c r="S73" s="156"/>
      <c r="T73" s="157">
        <f t="shared" si="1"/>
        <v>7</v>
      </c>
      <c r="U73" s="164">
        <f>T56</f>
        <v>21</v>
      </c>
      <c r="V73" s="171">
        <f>IF(U73=0,0,T73/U73)</f>
        <v>0.33333333333333331</v>
      </c>
      <c r="W73" s="164"/>
      <c r="X73" s="177"/>
    </row>
    <row r="74" spans="2:24" ht="13.5" customHeight="1">
      <c r="B74" s="69" t="str">
        <f t="shared" si="5"/>
        <v>College Vaih CL</v>
      </c>
      <c r="C74" s="70">
        <v>74</v>
      </c>
      <c r="D74" s="125"/>
      <c r="E74" s="152">
        <v>20</v>
      </c>
      <c r="F74" s="176" t="s">
        <v>620</v>
      </c>
      <c r="G74" s="193" t="s">
        <v>704</v>
      </c>
      <c r="H74" s="155">
        <v>3</v>
      </c>
      <c r="I74" s="155">
        <v>2</v>
      </c>
      <c r="J74" s="155">
        <v>3</v>
      </c>
      <c r="K74" s="156"/>
      <c r="L74" s="156">
        <v>1</v>
      </c>
      <c r="M74" s="156"/>
      <c r="N74" s="156"/>
      <c r="O74" s="156"/>
      <c r="P74" s="156"/>
      <c r="Q74" s="156"/>
      <c r="R74" s="156"/>
      <c r="S74" s="156"/>
      <c r="T74" s="157">
        <f t="shared" si="1"/>
        <v>9</v>
      </c>
      <c r="U74" s="164">
        <f>T56</f>
        <v>21</v>
      </c>
      <c r="V74" s="171">
        <f>IF(U74=0,0,T74/U74)</f>
        <v>0.42857142857142855</v>
      </c>
      <c r="W74" s="164"/>
      <c r="X74" s="177"/>
    </row>
    <row r="75" spans="2:24" ht="13.5" customHeight="1">
      <c r="B75" s="69" t="str">
        <f t="shared" si="5"/>
        <v>College Vaih CL</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21</v>
      </c>
      <c r="V75" s="171">
        <f>IF(U75=0,0,T75/U75)</f>
        <v>0</v>
      </c>
      <c r="W75" s="164"/>
      <c r="X75" s="177"/>
    </row>
    <row r="76" spans="2:24" ht="13.5" customHeight="1">
      <c r="B76" s="69" t="str">
        <f t="shared" si="5"/>
        <v>College Vaih CL</v>
      </c>
      <c r="C76" s="70">
        <v>76</v>
      </c>
      <c r="D76" s="152"/>
      <c r="E76" s="152">
        <v>21</v>
      </c>
      <c r="F76" s="176" t="s">
        <v>622</v>
      </c>
      <c r="G76" s="193" t="s">
        <v>704</v>
      </c>
      <c r="H76" s="163">
        <v>1</v>
      </c>
      <c r="I76" s="163">
        <v>1</v>
      </c>
      <c r="J76" s="163"/>
      <c r="K76" s="155"/>
      <c r="L76" s="155">
        <v>1</v>
      </c>
      <c r="M76" s="155"/>
      <c r="N76" s="155"/>
      <c r="O76" s="155"/>
      <c r="P76" s="155"/>
      <c r="Q76" s="155"/>
      <c r="R76" s="155"/>
      <c r="S76" s="155"/>
      <c r="T76" s="157">
        <f t="shared" si="1"/>
        <v>3</v>
      </c>
      <c r="U76" s="164">
        <f>10*T56/100</f>
        <v>2.1</v>
      </c>
      <c r="V76" s="171">
        <f>IF(U76=0,0,T76/U76)</f>
        <v>1.4285714285714286</v>
      </c>
      <c r="W76" s="164"/>
      <c r="X76" s="177"/>
    </row>
    <row r="77" spans="2:24" ht="13.5" customHeight="1">
      <c r="B77" s="69" t="str">
        <f t="shared" si="5"/>
        <v>College Vaih CL</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2.1</v>
      </c>
      <c r="V77" s="171">
        <f>IF(U77=0,0,T77/U77)</f>
        <v>0</v>
      </c>
      <c r="W77" s="164"/>
      <c r="X77" s="177"/>
    </row>
    <row r="78" spans="2:24" ht="3.9" customHeight="1">
      <c r="B78" s="69" t="str">
        <f t="shared" si="5"/>
        <v>College Vaih CL</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College Vaih CL</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College Vaih CL</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College Vaih CL</v>
      </c>
      <c r="C81" s="70">
        <v>81</v>
      </c>
      <c r="D81" s="125"/>
      <c r="E81" s="191">
        <v>1</v>
      </c>
      <c r="F81" s="192" t="s">
        <v>265</v>
      </c>
      <c r="G81" s="193" t="s">
        <v>704</v>
      </c>
      <c r="H81" s="155">
        <v>2</v>
      </c>
      <c r="I81" s="155">
        <v>2</v>
      </c>
      <c r="J81" s="155">
        <v>2</v>
      </c>
      <c r="K81" s="156">
        <v>2</v>
      </c>
      <c r="L81" s="156">
        <v>2</v>
      </c>
      <c r="M81" s="156"/>
      <c r="N81" s="156"/>
      <c r="O81" s="156"/>
      <c r="P81" s="156"/>
      <c r="Q81" s="156"/>
      <c r="R81" s="156"/>
      <c r="S81" s="156"/>
      <c r="T81" s="157">
        <f t="shared" ref="T81:T90" si="7">SUM(H81:S81)</f>
        <v>10</v>
      </c>
      <c r="U81" s="158">
        <f>COUNT(H81:S81)</f>
        <v>5</v>
      </c>
      <c r="V81" s="159"/>
      <c r="W81" s="164"/>
      <c r="X81" s="161"/>
    </row>
    <row r="82" spans="2:24" ht="12" customHeight="1">
      <c r="B82" s="69" t="str">
        <f t="shared" si="5"/>
        <v>College Vaih CL</v>
      </c>
      <c r="C82" s="70">
        <v>82</v>
      </c>
      <c r="D82" s="125"/>
      <c r="E82" s="191">
        <v>2</v>
      </c>
      <c r="F82" s="192" t="s">
        <v>266</v>
      </c>
      <c r="G82" s="193" t="s">
        <v>704</v>
      </c>
      <c r="H82" s="155">
        <v>2</v>
      </c>
      <c r="I82" s="155">
        <v>2</v>
      </c>
      <c r="J82" s="155">
        <v>2</v>
      </c>
      <c r="K82" s="156">
        <v>2</v>
      </c>
      <c r="L82" s="156">
        <v>2</v>
      </c>
      <c r="M82" s="156"/>
      <c r="N82" s="156"/>
      <c r="O82" s="156"/>
      <c r="P82" s="156"/>
      <c r="Q82" s="156"/>
      <c r="R82" s="156"/>
      <c r="S82" s="156"/>
      <c r="T82" s="157">
        <f t="shared" si="7"/>
        <v>10</v>
      </c>
      <c r="U82" s="164">
        <f>U81</f>
        <v>5</v>
      </c>
      <c r="V82" s="159">
        <f>IF(U82=0,0,T82/U82)</f>
        <v>2</v>
      </c>
      <c r="W82" s="199"/>
      <c r="X82" s="177"/>
    </row>
    <row r="83" spans="2:24" ht="12" customHeight="1">
      <c r="B83" s="69" t="str">
        <f t="shared" si="5"/>
        <v>College Vaih CL</v>
      </c>
      <c r="C83" s="70">
        <v>83</v>
      </c>
      <c r="D83" s="125"/>
      <c r="E83" s="191">
        <v>3</v>
      </c>
      <c r="F83" s="192" t="s">
        <v>267</v>
      </c>
      <c r="G83" s="193" t="s">
        <v>704</v>
      </c>
      <c r="H83" s="360">
        <v>9</v>
      </c>
      <c r="I83" s="360">
        <v>8</v>
      </c>
      <c r="J83" s="360">
        <v>6</v>
      </c>
      <c r="K83" s="361">
        <v>9</v>
      </c>
      <c r="L83" s="361">
        <v>8</v>
      </c>
      <c r="M83" s="361"/>
      <c r="N83" s="361"/>
      <c r="O83" s="361"/>
      <c r="P83" s="361"/>
      <c r="Q83" s="361"/>
      <c r="R83" s="361"/>
      <c r="S83" s="156"/>
      <c r="T83" s="205">
        <f t="shared" si="7"/>
        <v>40</v>
      </c>
      <c r="U83" s="164">
        <f>T48</f>
        <v>31</v>
      </c>
      <c r="V83" s="171">
        <f t="shared" ref="V83:V90" si="8">IF(U83=0,0,T83/U83)</f>
        <v>1.2903225806451613</v>
      </c>
      <c r="W83" s="199">
        <v>5</v>
      </c>
      <c r="X83" s="177" t="s">
        <v>268</v>
      </c>
    </row>
    <row r="84" spans="2:24" ht="12" customHeight="1">
      <c r="B84" s="69" t="str">
        <f t="shared" si="5"/>
        <v>College Vaih CL</v>
      </c>
      <c r="C84" s="70">
        <v>84</v>
      </c>
      <c r="D84" s="125"/>
      <c r="E84" s="348">
        <v>4</v>
      </c>
      <c r="F84" s="192" t="s">
        <v>269</v>
      </c>
      <c r="G84" s="193" t="s">
        <v>704</v>
      </c>
      <c r="H84" s="163">
        <v>2</v>
      </c>
      <c r="I84" s="163">
        <v>7</v>
      </c>
      <c r="J84" s="163">
        <v>4</v>
      </c>
      <c r="K84" s="156">
        <v>3</v>
      </c>
      <c r="L84" s="156">
        <v>6</v>
      </c>
      <c r="M84" s="156"/>
      <c r="N84" s="156"/>
      <c r="O84" s="156"/>
      <c r="P84" s="156"/>
      <c r="Q84" s="156"/>
      <c r="R84" s="156"/>
      <c r="S84" s="156"/>
      <c r="T84" s="157">
        <f t="shared" si="7"/>
        <v>22</v>
      </c>
      <c r="U84" s="164">
        <f>T62</f>
        <v>21</v>
      </c>
      <c r="V84" s="171">
        <f t="shared" si="8"/>
        <v>1.0476190476190477</v>
      </c>
      <c r="W84" s="199">
        <v>5</v>
      </c>
      <c r="X84" s="177"/>
    </row>
    <row r="85" spans="2:24" ht="12" customHeight="1">
      <c r="B85" s="69" t="str">
        <f t="shared" si="5"/>
        <v>College Vaih CL</v>
      </c>
      <c r="C85" s="70">
        <v>85</v>
      </c>
      <c r="D85" s="125"/>
      <c r="E85" s="191">
        <v>5</v>
      </c>
      <c r="F85" s="192" t="s">
        <v>83</v>
      </c>
      <c r="G85" s="193" t="s">
        <v>704</v>
      </c>
      <c r="H85" s="163">
        <v>2</v>
      </c>
      <c r="I85" s="163">
        <v>7</v>
      </c>
      <c r="J85" s="163">
        <v>4</v>
      </c>
      <c r="K85" s="156">
        <v>3</v>
      </c>
      <c r="L85" s="156">
        <v>6</v>
      </c>
      <c r="M85" s="156"/>
      <c r="N85" s="156"/>
      <c r="O85" s="156"/>
      <c r="P85" s="156"/>
      <c r="Q85" s="156"/>
      <c r="R85" s="156"/>
      <c r="S85" s="156"/>
      <c r="T85" s="157">
        <f t="shared" si="7"/>
        <v>22</v>
      </c>
      <c r="U85" s="164">
        <f>T62</f>
        <v>21</v>
      </c>
      <c r="V85" s="171">
        <f t="shared" si="8"/>
        <v>1.0476190476190477</v>
      </c>
      <c r="W85" s="164"/>
      <c r="X85" s="177"/>
    </row>
    <row r="86" spans="2:24" ht="12" customHeight="1">
      <c r="B86" s="69" t="str">
        <f t="shared" si="5"/>
        <v>College Vaih CL</v>
      </c>
      <c r="C86" s="70">
        <v>86</v>
      </c>
      <c r="D86" s="125"/>
      <c r="E86" s="191">
        <v>6</v>
      </c>
      <c r="F86" s="192" t="s">
        <v>84</v>
      </c>
      <c r="G86" s="193" t="s">
        <v>704</v>
      </c>
      <c r="H86" s="163">
        <v>2</v>
      </c>
      <c r="I86" s="163">
        <v>7</v>
      </c>
      <c r="J86" s="163">
        <v>4</v>
      </c>
      <c r="K86" s="156">
        <v>3</v>
      </c>
      <c r="L86" s="156">
        <v>6</v>
      </c>
      <c r="M86" s="156"/>
      <c r="N86" s="156"/>
      <c r="O86" s="156"/>
      <c r="P86" s="156"/>
      <c r="Q86" s="156"/>
      <c r="R86" s="156"/>
      <c r="S86" s="156"/>
      <c r="T86" s="157">
        <f t="shared" si="7"/>
        <v>22</v>
      </c>
      <c r="U86" s="164">
        <f>T62</f>
        <v>21</v>
      </c>
      <c r="V86" s="171">
        <f t="shared" si="8"/>
        <v>1.0476190476190477</v>
      </c>
      <c r="W86" s="164"/>
      <c r="X86" s="177"/>
    </row>
    <row r="87" spans="2:24" ht="12" customHeight="1">
      <c r="B87" s="69" t="str">
        <f t="shared" si="5"/>
        <v>College Vaih CL</v>
      </c>
      <c r="C87" s="70">
        <v>87</v>
      </c>
      <c r="D87" s="125"/>
      <c r="E87" s="348">
        <v>7</v>
      </c>
      <c r="F87" s="192" t="s">
        <v>270</v>
      </c>
      <c r="G87" s="193" t="s">
        <v>704</v>
      </c>
      <c r="H87" s="155">
        <v>3</v>
      </c>
      <c r="I87" s="155">
        <v>6</v>
      </c>
      <c r="J87" s="155">
        <v>7</v>
      </c>
      <c r="K87" s="156">
        <v>3</v>
      </c>
      <c r="L87" s="156">
        <v>3</v>
      </c>
      <c r="M87" s="156"/>
      <c r="N87" s="156"/>
      <c r="O87" s="156"/>
      <c r="P87" s="156"/>
      <c r="Q87" s="156"/>
      <c r="R87" s="156"/>
      <c r="S87" s="156"/>
      <c r="T87" s="157">
        <f t="shared" si="7"/>
        <v>22</v>
      </c>
      <c r="U87" s="164">
        <f>T62</f>
        <v>21</v>
      </c>
      <c r="V87" s="171">
        <f t="shared" si="8"/>
        <v>1.0476190476190477</v>
      </c>
      <c r="W87" s="199">
        <v>10</v>
      </c>
      <c r="X87" s="177"/>
    </row>
    <row r="88" spans="2:24" ht="12" customHeight="1">
      <c r="B88" s="69" t="str">
        <f t="shared" si="5"/>
        <v>College Vaih CL</v>
      </c>
      <c r="C88" s="70">
        <v>88</v>
      </c>
      <c r="D88" s="125"/>
      <c r="E88" s="348">
        <v>8</v>
      </c>
      <c r="F88" s="192" t="s">
        <v>271</v>
      </c>
      <c r="G88" s="193" t="s">
        <v>704</v>
      </c>
      <c r="H88" s="155">
        <v>2</v>
      </c>
      <c r="I88" s="155">
        <v>1</v>
      </c>
      <c r="J88" s="155">
        <v>1</v>
      </c>
      <c r="K88" s="156">
        <v>1</v>
      </c>
      <c r="L88" s="156">
        <v>1</v>
      </c>
      <c r="M88" s="156"/>
      <c r="N88" s="156"/>
      <c r="O88" s="156"/>
      <c r="P88" s="156"/>
      <c r="Q88" s="156"/>
      <c r="R88" s="156"/>
      <c r="S88" s="156"/>
      <c r="T88" s="157">
        <f t="shared" si="7"/>
        <v>6</v>
      </c>
      <c r="U88" s="158">
        <f>X23</f>
        <v>60.644236118605825</v>
      </c>
      <c r="V88" s="171">
        <f t="shared" si="8"/>
        <v>9.8937679555653316E-2</v>
      </c>
      <c r="W88" s="199">
        <v>5</v>
      </c>
      <c r="X88" s="161" t="s">
        <v>796</v>
      </c>
    </row>
    <row r="89" spans="2:24" ht="12" customHeight="1">
      <c r="B89" s="69" t="str">
        <f t="shared" si="5"/>
        <v>College Vaih CL</v>
      </c>
      <c r="C89" s="70">
        <v>89</v>
      </c>
      <c r="D89" s="125"/>
      <c r="E89" s="191">
        <v>9</v>
      </c>
      <c r="F89" s="192" t="s">
        <v>272</v>
      </c>
      <c r="G89" s="193" t="s">
        <v>704</v>
      </c>
      <c r="H89" s="155">
        <v>1</v>
      </c>
      <c r="I89" s="155"/>
      <c r="J89" s="155"/>
      <c r="K89" s="156"/>
      <c r="L89" s="156"/>
      <c r="M89" s="156"/>
      <c r="N89" s="156"/>
      <c r="O89" s="156"/>
      <c r="P89" s="156"/>
      <c r="Q89" s="156"/>
      <c r="R89" s="156"/>
      <c r="S89" s="156"/>
      <c r="T89" s="157">
        <f t="shared" si="7"/>
        <v>1</v>
      </c>
      <c r="U89" s="158">
        <f>X24</f>
        <v>60.341014938012819</v>
      </c>
      <c r="V89" s="171">
        <f t="shared" si="8"/>
        <v>1.657247563746286E-2</v>
      </c>
      <c r="W89" s="164">
        <v>5</v>
      </c>
      <c r="X89" s="161" t="s">
        <v>796</v>
      </c>
    </row>
    <row r="90" spans="2:24" ht="12" customHeight="1">
      <c r="B90" s="69" t="str">
        <f t="shared" si="5"/>
        <v>College Vaih CL</v>
      </c>
      <c r="C90" s="70">
        <v>90</v>
      </c>
      <c r="D90" s="125"/>
      <c r="E90" s="191">
        <v>10</v>
      </c>
      <c r="F90" s="192" t="s">
        <v>273</v>
      </c>
      <c r="G90" s="193" t="s">
        <v>704</v>
      </c>
      <c r="H90" s="155"/>
      <c r="I90" s="155"/>
      <c r="J90" s="155"/>
      <c r="K90" s="156"/>
      <c r="L90" s="156"/>
      <c r="M90" s="156"/>
      <c r="N90" s="156"/>
      <c r="O90" s="156"/>
      <c r="P90" s="156"/>
      <c r="Q90" s="156"/>
      <c r="R90" s="156"/>
      <c r="S90" s="156"/>
      <c r="T90" s="157">
        <f t="shared" si="7"/>
        <v>0</v>
      </c>
      <c r="U90" s="158">
        <f>X25</f>
        <v>60.190162400667553</v>
      </c>
      <c r="V90" s="171">
        <f t="shared" si="8"/>
        <v>0</v>
      </c>
      <c r="W90" s="164">
        <v>5</v>
      </c>
      <c r="X90" s="161" t="s">
        <v>796</v>
      </c>
    </row>
    <row r="91" spans="2:24" ht="1.5" customHeight="1">
      <c r="B91" s="69" t="str">
        <f t="shared" si="5"/>
        <v>College Vaih CL</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College Vaih CL</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College Vaih CL</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College Vaih CL</v>
      </c>
      <c r="C94" s="70">
        <v>94</v>
      </c>
      <c r="D94" s="125"/>
      <c r="E94" s="345">
        <v>1</v>
      </c>
      <c r="F94" s="195" t="s">
        <v>274</v>
      </c>
      <c r="G94" s="193" t="s">
        <v>704</v>
      </c>
      <c r="H94" s="174">
        <f>SUM(H95:H98)</f>
        <v>5</v>
      </c>
      <c r="I94" s="174">
        <f t="shared" ref="I94:S94" si="9">SUM(I95:I98)</f>
        <v>6</v>
      </c>
      <c r="J94" s="174">
        <f t="shared" si="9"/>
        <v>12</v>
      </c>
      <c r="K94" s="174">
        <f t="shared" si="9"/>
        <v>8</v>
      </c>
      <c r="L94" s="174">
        <f t="shared" si="9"/>
        <v>15</v>
      </c>
      <c r="M94" s="174">
        <f t="shared" si="9"/>
        <v>0</v>
      </c>
      <c r="N94" s="174">
        <f t="shared" si="9"/>
        <v>0</v>
      </c>
      <c r="O94" s="174">
        <f t="shared" si="9"/>
        <v>0</v>
      </c>
      <c r="P94" s="174">
        <f t="shared" si="9"/>
        <v>0</v>
      </c>
      <c r="Q94" s="174">
        <f t="shared" si="9"/>
        <v>0</v>
      </c>
      <c r="R94" s="174">
        <f t="shared" si="9"/>
        <v>0</v>
      </c>
      <c r="S94" s="174">
        <f t="shared" si="9"/>
        <v>0</v>
      </c>
      <c r="T94" s="157">
        <f t="shared" ref="T94:T101" si="10">SUM(H94:S94)</f>
        <v>46</v>
      </c>
      <c r="U94" s="164">
        <f>10*G20/100</f>
        <v>375.9</v>
      </c>
      <c r="V94" s="171">
        <f>IF(U94=0,0,T94/U94)</f>
        <v>0.12237297153498272</v>
      </c>
      <c r="W94" s="199">
        <v>10</v>
      </c>
      <c r="X94" s="177"/>
    </row>
    <row r="95" spans="2:24" ht="15.9" customHeight="1">
      <c r="B95" s="69" t="str">
        <f t="shared" si="5"/>
        <v>College Vaih CL</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College Vaih CL</v>
      </c>
      <c r="C96" s="70">
        <v>96</v>
      </c>
      <c r="D96" s="125"/>
      <c r="E96" s="191"/>
      <c r="F96" s="203" t="s">
        <v>624</v>
      </c>
      <c r="G96" s="193" t="s">
        <v>704</v>
      </c>
      <c r="H96" s="155">
        <v>5</v>
      </c>
      <c r="I96" s="155">
        <v>6</v>
      </c>
      <c r="J96" s="155">
        <v>7</v>
      </c>
      <c r="K96" s="156">
        <v>8</v>
      </c>
      <c r="L96" s="156">
        <v>5</v>
      </c>
      <c r="M96" s="156"/>
      <c r="N96" s="156"/>
      <c r="O96" s="156"/>
      <c r="P96" s="156"/>
      <c r="Q96" s="156"/>
      <c r="R96" s="156"/>
      <c r="S96" s="156"/>
      <c r="T96" s="157">
        <f t="shared" si="10"/>
        <v>31</v>
      </c>
      <c r="U96" s="164"/>
      <c r="V96" s="171">
        <f>IF(T94=0,0,T96/T94)</f>
        <v>0.67391304347826086</v>
      </c>
      <c r="W96" s="164"/>
      <c r="X96" s="177"/>
    </row>
    <row r="97" spans="2:26" ht="13.5" customHeight="1">
      <c r="B97" s="69" t="str">
        <f t="shared" si="5"/>
        <v>College Vaih CL</v>
      </c>
      <c r="C97" s="70">
        <v>97</v>
      </c>
      <c r="D97" s="125"/>
      <c r="E97" s="191"/>
      <c r="F97" s="203" t="s">
        <v>626</v>
      </c>
      <c r="G97" s="193" t="s">
        <v>704</v>
      </c>
      <c r="H97" s="155"/>
      <c r="I97" s="155"/>
      <c r="J97" s="155"/>
      <c r="K97" s="156"/>
      <c r="L97" s="156"/>
      <c r="M97" s="156"/>
      <c r="N97" s="156"/>
      <c r="O97" s="156"/>
      <c r="P97" s="156"/>
      <c r="Q97" s="156"/>
      <c r="R97" s="156"/>
      <c r="S97" s="156"/>
      <c r="T97" s="157">
        <f t="shared" si="10"/>
        <v>0</v>
      </c>
      <c r="U97" s="164"/>
      <c r="V97" s="171">
        <f>IF(T94=0,0,T97/T94)</f>
        <v>0</v>
      </c>
      <c r="W97" s="164"/>
      <c r="X97" s="177"/>
    </row>
    <row r="98" spans="2:26" ht="13.5" customHeight="1">
      <c r="B98" s="69" t="str">
        <f t="shared" si="5"/>
        <v>College Vaih CL</v>
      </c>
      <c r="C98" s="70">
        <v>98</v>
      </c>
      <c r="D98" s="125"/>
      <c r="E98" s="191"/>
      <c r="F98" s="195" t="s">
        <v>794</v>
      </c>
      <c r="G98" s="193" t="s">
        <v>704</v>
      </c>
      <c r="H98" s="155"/>
      <c r="I98" s="155"/>
      <c r="J98" s="155">
        <v>5</v>
      </c>
      <c r="K98" s="156"/>
      <c r="L98" s="156">
        <v>10</v>
      </c>
      <c r="M98" s="156"/>
      <c r="N98" s="156"/>
      <c r="O98" s="156"/>
      <c r="P98" s="156"/>
      <c r="Q98" s="156"/>
      <c r="R98" s="156"/>
      <c r="S98" s="156"/>
      <c r="T98" s="157">
        <f t="shared" si="10"/>
        <v>15</v>
      </c>
      <c r="U98" s="164"/>
      <c r="V98" s="171">
        <f>IF(T94=0,0,T98/T94)</f>
        <v>0.32608695652173914</v>
      </c>
      <c r="W98" s="164"/>
      <c r="X98" s="177"/>
    </row>
    <row r="99" spans="2:26" ht="13.5" customHeight="1">
      <c r="B99" s="69" t="str">
        <f t="shared" si="5"/>
        <v>College Vaih CL</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0</v>
      </c>
      <c r="V99" s="357">
        <f>IF(U99=0,0,T99/U99)</f>
        <v>0</v>
      </c>
      <c r="W99" s="167"/>
      <c r="X99" s="161" t="s">
        <v>797</v>
      </c>
    </row>
    <row r="100" spans="2:26" ht="13.5" customHeight="1">
      <c r="B100" s="69" t="str">
        <f t="shared" si="5"/>
        <v>College Vaih CL</v>
      </c>
      <c r="C100" s="70">
        <v>100</v>
      </c>
      <c r="D100" s="125"/>
      <c r="E100" s="191"/>
      <c r="F100" s="195" t="s">
        <v>92</v>
      </c>
      <c r="G100" s="193" t="s">
        <v>704</v>
      </c>
      <c r="H100" s="155"/>
      <c r="I100" s="155"/>
      <c r="J100" s="155"/>
      <c r="K100" s="156"/>
      <c r="L100" s="156"/>
      <c r="M100" s="156"/>
      <c r="N100" s="156"/>
      <c r="O100" s="156"/>
      <c r="P100" s="156"/>
      <c r="Q100" s="156"/>
      <c r="R100" s="156"/>
      <c r="S100" s="156"/>
      <c r="T100" s="157">
        <f t="shared" si="10"/>
        <v>0</v>
      </c>
      <c r="U100" s="164">
        <f>T101</f>
        <v>0</v>
      </c>
      <c r="V100" s="357">
        <f>IF(U100=0,0,T100/U100)</f>
        <v>0</v>
      </c>
      <c r="W100" s="167"/>
      <c r="X100" s="161" t="s">
        <v>797</v>
      </c>
    </row>
    <row r="101" spans="2:26" ht="13.5" customHeight="1">
      <c r="B101" s="69" t="str">
        <f t="shared" si="5"/>
        <v>College Vaih CL</v>
      </c>
      <c r="C101" s="70">
        <v>101</v>
      </c>
      <c r="D101" s="125"/>
      <c r="E101" s="348"/>
      <c r="F101" s="195" t="s">
        <v>93</v>
      </c>
      <c r="G101" s="193" t="s">
        <v>704</v>
      </c>
      <c r="H101" s="174">
        <f t="shared" ref="H101:S101" si="11">SUM(H99:H100)</f>
        <v>0</v>
      </c>
      <c r="I101" s="174">
        <f t="shared" si="11"/>
        <v>0</v>
      </c>
      <c r="J101" s="174">
        <f t="shared" si="11"/>
        <v>0</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0</v>
      </c>
      <c r="U101" s="164"/>
      <c r="V101" s="363">
        <f>IF(G20=0,0,T101*1000/G20)</f>
        <v>0</v>
      </c>
      <c r="W101" s="354" t="s">
        <v>275</v>
      </c>
      <c r="X101" s="177"/>
      <c r="Z101" s="364"/>
    </row>
    <row r="102" spans="2:26" ht="13.5" customHeight="1">
      <c r="B102" s="69" t="str">
        <f t="shared" si="5"/>
        <v>College Vaih CL</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College Vaih CL</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College Vaih CL</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College Vaih CL</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College Vaih CL</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College Vaih CL</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13.38</v>
      </c>
      <c r="V107" s="171">
        <f>IF(U107=0,0,T107/U107)</f>
        <v>0</v>
      </c>
      <c r="W107" s="164">
        <v>10</v>
      </c>
      <c r="X107" s="177"/>
    </row>
    <row r="108" spans="2:26" ht="1.5" customHeight="1">
      <c r="B108" s="69" t="str">
        <f t="shared" si="5"/>
        <v>College Vaih CL</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College Vaih CL</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College Vaih CL</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College Vaih CL</v>
      </c>
      <c r="C111" s="70">
        <v>111</v>
      </c>
      <c r="D111" s="125"/>
      <c r="E111" s="348">
        <v>1</v>
      </c>
      <c r="F111" s="195" t="s">
        <v>279</v>
      </c>
      <c r="G111" s="193" t="s">
        <v>704</v>
      </c>
      <c r="H111" s="204">
        <f t="shared" ref="H111:S111" si="12">SUM(H112:H113)/2</f>
        <v>16</v>
      </c>
      <c r="I111" s="204">
        <f t="shared" si="12"/>
        <v>17.5</v>
      </c>
      <c r="J111" s="204">
        <f t="shared" si="12"/>
        <v>19</v>
      </c>
      <c r="K111" s="204">
        <f t="shared" si="12"/>
        <v>16</v>
      </c>
      <c r="L111" s="204">
        <f t="shared" si="12"/>
        <v>14</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82.5</v>
      </c>
      <c r="U111" s="158">
        <f>X28</f>
        <v>1390.83</v>
      </c>
      <c r="V111" s="171">
        <f t="shared" ref="V111:V121" si="14">IF(U111=0,0,T111/U111)</f>
        <v>5.9317098423243675E-2</v>
      </c>
      <c r="W111" s="164">
        <v>10</v>
      </c>
      <c r="X111" s="161" t="s">
        <v>796</v>
      </c>
    </row>
    <row r="112" spans="2:26" ht="14.25" customHeight="1">
      <c r="B112" s="69" t="str">
        <f t="shared" si="5"/>
        <v>College Vaih CL</v>
      </c>
      <c r="C112" s="70">
        <v>112</v>
      </c>
      <c r="D112" s="125"/>
      <c r="E112" s="348"/>
      <c r="F112" s="195" t="s">
        <v>280</v>
      </c>
      <c r="G112" s="193" t="s">
        <v>704</v>
      </c>
      <c r="H112" s="155">
        <v>20</v>
      </c>
      <c r="I112" s="155">
        <v>25</v>
      </c>
      <c r="J112" s="155">
        <v>25</v>
      </c>
      <c r="K112" s="156">
        <v>21</v>
      </c>
      <c r="L112" s="156">
        <v>18</v>
      </c>
      <c r="M112" s="156"/>
      <c r="N112" s="156"/>
      <c r="O112" s="156"/>
      <c r="P112" s="156"/>
      <c r="Q112" s="156"/>
      <c r="R112" s="156"/>
      <c r="S112" s="156"/>
      <c r="T112" s="157">
        <f t="shared" si="13"/>
        <v>109</v>
      </c>
      <c r="U112" s="158">
        <f>X28</f>
        <v>1390.83</v>
      </c>
      <c r="V112" s="171">
        <f t="shared" si="14"/>
        <v>7.8370469431921955E-2</v>
      </c>
      <c r="W112" s="164"/>
      <c r="X112" s="161" t="s">
        <v>796</v>
      </c>
    </row>
    <row r="113" spans="2:26" ht="14.25" customHeight="1">
      <c r="B113" s="69" t="str">
        <f t="shared" si="5"/>
        <v>College Vaih CL</v>
      </c>
      <c r="C113" s="70">
        <v>113</v>
      </c>
      <c r="D113" s="125"/>
      <c r="E113" s="348"/>
      <c r="F113" s="195" t="s">
        <v>281</v>
      </c>
      <c r="G113" s="193" t="s">
        <v>704</v>
      </c>
      <c r="H113" s="155">
        <v>12</v>
      </c>
      <c r="I113" s="155">
        <v>10</v>
      </c>
      <c r="J113" s="155">
        <v>13</v>
      </c>
      <c r="K113" s="156">
        <v>11</v>
      </c>
      <c r="L113" s="156">
        <v>10</v>
      </c>
      <c r="M113" s="156"/>
      <c r="N113" s="156"/>
      <c r="O113" s="156"/>
      <c r="P113" s="156"/>
      <c r="Q113" s="156"/>
      <c r="R113" s="156"/>
      <c r="S113" s="156"/>
      <c r="T113" s="157">
        <f t="shared" si="13"/>
        <v>56</v>
      </c>
      <c r="U113" s="158">
        <f>X28</f>
        <v>1390.83</v>
      </c>
      <c r="V113" s="171">
        <f t="shared" si="14"/>
        <v>4.0263727414565409E-2</v>
      </c>
      <c r="W113" s="164"/>
      <c r="X113" s="161" t="s">
        <v>796</v>
      </c>
    </row>
    <row r="114" spans="2:26" ht="14.25" customHeight="1">
      <c r="B114" s="69" t="str">
        <f t="shared" si="5"/>
        <v>College Vaih CL</v>
      </c>
      <c r="C114" s="70">
        <v>114</v>
      </c>
      <c r="D114" s="125"/>
      <c r="E114" s="348">
        <v>2</v>
      </c>
      <c r="F114" s="195" t="s">
        <v>282</v>
      </c>
      <c r="G114" s="193" t="s">
        <v>704</v>
      </c>
      <c r="H114" s="204">
        <f t="shared" ref="H114:S114" si="15">SUM(H115:H117)/3</f>
        <v>1</v>
      </c>
      <c r="I114" s="204">
        <f t="shared" si="15"/>
        <v>0.66666666666666663</v>
      </c>
      <c r="J114" s="204">
        <f t="shared" si="15"/>
        <v>0</v>
      </c>
      <c r="K114" s="204">
        <f t="shared" si="15"/>
        <v>0.33333333333333331</v>
      </c>
      <c r="L114" s="204">
        <f t="shared" si="15"/>
        <v>0.33333333333333331</v>
      </c>
      <c r="M114" s="204">
        <f t="shared" si="15"/>
        <v>0</v>
      </c>
      <c r="N114" s="204">
        <f t="shared" si="15"/>
        <v>0</v>
      </c>
      <c r="O114" s="204">
        <f t="shared" si="15"/>
        <v>0</v>
      </c>
      <c r="P114" s="204">
        <f t="shared" si="15"/>
        <v>0</v>
      </c>
      <c r="Q114" s="204">
        <f t="shared" si="15"/>
        <v>0</v>
      </c>
      <c r="R114" s="204">
        <f t="shared" si="15"/>
        <v>0</v>
      </c>
      <c r="S114" s="204">
        <f t="shared" si="15"/>
        <v>0</v>
      </c>
      <c r="T114" s="157">
        <f t="shared" si="13"/>
        <v>2.333333333333333</v>
      </c>
      <c r="U114" s="158">
        <f>X28</f>
        <v>1390.83</v>
      </c>
      <c r="V114" s="171">
        <f t="shared" si="14"/>
        <v>1.6776553089402251E-3</v>
      </c>
      <c r="W114" s="164">
        <v>10</v>
      </c>
      <c r="X114" s="161" t="s">
        <v>796</v>
      </c>
    </row>
    <row r="115" spans="2:26" ht="14.25" customHeight="1">
      <c r="B115" s="69" t="str">
        <f t="shared" si="5"/>
        <v>College Vaih CL</v>
      </c>
      <c r="C115" s="70">
        <v>115</v>
      </c>
      <c r="D115" s="125"/>
      <c r="E115" s="348"/>
      <c r="F115" s="195" t="s">
        <v>283</v>
      </c>
      <c r="G115" s="193" t="s">
        <v>704</v>
      </c>
      <c r="H115" s="155">
        <v>3</v>
      </c>
      <c r="I115" s="155">
        <v>2</v>
      </c>
      <c r="J115" s="155"/>
      <c r="K115" s="156">
        <v>1</v>
      </c>
      <c r="L115" s="156">
        <v>1</v>
      </c>
      <c r="M115" s="156"/>
      <c r="N115" s="156"/>
      <c r="O115" s="156"/>
      <c r="P115" s="156"/>
      <c r="Q115" s="156"/>
      <c r="R115" s="156"/>
      <c r="S115" s="156"/>
      <c r="T115" s="157">
        <f t="shared" si="13"/>
        <v>7</v>
      </c>
      <c r="U115" s="158">
        <f>U114*49/100</f>
        <v>681.50670000000002</v>
      </c>
      <c r="V115" s="171">
        <f t="shared" si="14"/>
        <v>1.0271359034327909E-2</v>
      </c>
      <c r="W115" s="164"/>
      <c r="X115" s="161" t="s">
        <v>796</v>
      </c>
    </row>
    <row r="116" spans="2:26" ht="14.25" customHeight="1">
      <c r="B116" s="69" t="str">
        <f t="shared" si="5"/>
        <v>College Vaih CL</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681.50670000000002</v>
      </c>
      <c r="V116" s="171">
        <f t="shared" si="14"/>
        <v>0</v>
      </c>
      <c r="W116" s="164"/>
      <c r="X116" s="161" t="s">
        <v>796</v>
      </c>
    </row>
    <row r="117" spans="2:26" ht="13.5" customHeight="1">
      <c r="B117" s="69" t="str">
        <f t="shared" si="5"/>
        <v>College Vaih CL</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1390.83</v>
      </c>
      <c r="V117" s="171">
        <f t="shared" si="14"/>
        <v>0</v>
      </c>
      <c r="W117" s="164"/>
      <c r="X117" s="161" t="s">
        <v>796</v>
      </c>
    </row>
    <row r="118" spans="2:26" ht="14.25" customHeight="1">
      <c r="B118" s="69" t="str">
        <f t="shared" si="5"/>
        <v>College Vaih CL</v>
      </c>
      <c r="C118" s="70">
        <v>118</v>
      </c>
      <c r="D118" s="125"/>
      <c r="E118" s="191">
        <v>3</v>
      </c>
      <c r="F118" s="195" t="s">
        <v>102</v>
      </c>
      <c r="G118" s="193" t="s">
        <v>704</v>
      </c>
      <c r="H118" s="174">
        <f t="shared" ref="H118:S118" si="16">SUM(H119:H121)</f>
        <v>13</v>
      </c>
      <c r="I118" s="174">
        <f t="shared" si="16"/>
        <v>7</v>
      </c>
      <c r="J118" s="174">
        <f t="shared" si="16"/>
        <v>0</v>
      </c>
      <c r="K118" s="174">
        <f t="shared" si="16"/>
        <v>13</v>
      </c>
      <c r="L118" s="174">
        <f t="shared" si="16"/>
        <v>10</v>
      </c>
      <c r="M118" s="174">
        <f t="shared" si="16"/>
        <v>0</v>
      </c>
      <c r="N118" s="174">
        <f t="shared" si="16"/>
        <v>0</v>
      </c>
      <c r="O118" s="174">
        <f t="shared" si="16"/>
        <v>0</v>
      </c>
      <c r="P118" s="174">
        <f t="shared" si="16"/>
        <v>0</v>
      </c>
      <c r="Q118" s="174">
        <f t="shared" si="16"/>
        <v>0</v>
      </c>
      <c r="R118" s="174">
        <f t="shared" si="16"/>
        <v>0</v>
      </c>
      <c r="S118" s="174">
        <f t="shared" si="16"/>
        <v>0</v>
      </c>
      <c r="T118" s="157">
        <f t="shared" si="13"/>
        <v>43</v>
      </c>
      <c r="U118" s="164">
        <f>T111</f>
        <v>82.5</v>
      </c>
      <c r="V118" s="171">
        <f t="shared" si="14"/>
        <v>0.52121212121212124</v>
      </c>
      <c r="W118" s="167"/>
      <c r="X118" s="161" t="s">
        <v>795</v>
      </c>
    </row>
    <row r="119" spans="2:26" ht="14.25" customHeight="1">
      <c r="B119" s="69" t="str">
        <f t="shared" si="5"/>
        <v>College Vaih CL</v>
      </c>
      <c r="C119" s="70">
        <v>119</v>
      </c>
      <c r="D119" s="125"/>
      <c r="E119" s="191"/>
      <c r="F119" s="203" t="s">
        <v>630</v>
      </c>
      <c r="G119" s="193" t="s">
        <v>704</v>
      </c>
      <c r="H119" s="155">
        <v>9</v>
      </c>
      <c r="I119" s="155">
        <v>5</v>
      </c>
      <c r="J119" s="155"/>
      <c r="K119" s="156">
        <v>8</v>
      </c>
      <c r="L119" s="156">
        <v>6</v>
      </c>
      <c r="M119" s="156"/>
      <c r="N119" s="156"/>
      <c r="O119" s="156"/>
      <c r="P119" s="156"/>
      <c r="Q119" s="156"/>
      <c r="R119" s="156"/>
      <c r="S119" s="156"/>
      <c r="T119" s="157">
        <f t="shared" si="13"/>
        <v>28</v>
      </c>
      <c r="U119" s="164">
        <f t="shared" ref="U119:U121" si="17">T112</f>
        <v>109</v>
      </c>
      <c r="V119" s="171">
        <f t="shared" si="14"/>
        <v>0.25688073394495414</v>
      </c>
      <c r="W119" s="167"/>
      <c r="X119" s="161" t="s">
        <v>795</v>
      </c>
    </row>
    <row r="120" spans="2:26" ht="14.25" customHeight="1">
      <c r="B120" s="69" t="str">
        <f t="shared" si="5"/>
        <v>College Vaih CL</v>
      </c>
      <c r="C120" s="70">
        <v>120</v>
      </c>
      <c r="D120" s="125"/>
      <c r="E120" s="191"/>
      <c r="F120" s="203" t="s">
        <v>631</v>
      </c>
      <c r="G120" s="193" t="s">
        <v>704</v>
      </c>
      <c r="H120" s="155">
        <v>4</v>
      </c>
      <c r="I120" s="155">
        <v>2</v>
      </c>
      <c r="J120" s="155"/>
      <c r="K120" s="156">
        <v>5</v>
      </c>
      <c r="L120" s="156">
        <v>4</v>
      </c>
      <c r="M120" s="156"/>
      <c r="N120" s="156"/>
      <c r="O120" s="156"/>
      <c r="P120" s="156"/>
      <c r="Q120" s="156"/>
      <c r="R120" s="156"/>
      <c r="S120" s="156"/>
      <c r="T120" s="157">
        <f t="shared" si="13"/>
        <v>15</v>
      </c>
      <c r="U120" s="164">
        <f t="shared" si="17"/>
        <v>56</v>
      </c>
      <c r="V120" s="171">
        <f t="shared" si="14"/>
        <v>0.26785714285714285</v>
      </c>
      <c r="W120" s="167"/>
      <c r="X120" s="161" t="s">
        <v>795</v>
      </c>
    </row>
    <row r="121" spans="2:26" ht="14.25" customHeight="1">
      <c r="B121" s="69" t="str">
        <f t="shared" si="5"/>
        <v>College Vaih CL</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2.333333333333333</v>
      </c>
      <c r="V121" s="171">
        <f t="shared" si="14"/>
        <v>0</v>
      </c>
      <c r="W121" s="167"/>
      <c r="X121" s="161" t="s">
        <v>795</v>
      </c>
    </row>
    <row r="122" spans="2:26" ht="1.5" customHeight="1">
      <c r="B122" s="69" t="str">
        <f t="shared" si="5"/>
        <v>College Vaih CL</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College Vaih CL</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College Vaih CL</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College Vaih CL</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College Vaih CL</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College Vaih CL</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College Vaih CL</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College Vaih CL</v>
      </c>
      <c r="C129" s="70">
        <v>129</v>
      </c>
      <c r="D129" s="125"/>
      <c r="E129" s="191">
        <v>5</v>
      </c>
      <c r="F129" s="195" t="s">
        <v>114</v>
      </c>
      <c r="G129" s="193" t="s">
        <v>704</v>
      </c>
      <c r="H129" s="155">
        <v>1</v>
      </c>
      <c r="I129" s="155">
        <v>2</v>
      </c>
      <c r="J129" s="155">
        <v>2</v>
      </c>
      <c r="K129" s="156">
        <v>2</v>
      </c>
      <c r="L129" s="156">
        <v>2</v>
      </c>
      <c r="M129" s="156"/>
      <c r="N129" s="156"/>
      <c r="O129" s="156"/>
      <c r="P129" s="156"/>
      <c r="Q129" s="156"/>
      <c r="R129" s="156"/>
      <c r="S129" s="156"/>
      <c r="T129" s="157">
        <f>SUM(H129:S129)</f>
        <v>9</v>
      </c>
      <c r="U129" s="164"/>
      <c r="V129" s="369">
        <f>IF(G20=0,0,(T125+T126+T127+T128+T129)*1000/G20)</f>
        <v>2.3942537909018355</v>
      </c>
      <c r="W129" s="367" t="s">
        <v>650</v>
      </c>
      <c r="X129" s="177"/>
    </row>
    <row r="130" spans="2:25" ht="1.5" customHeight="1">
      <c r="B130" s="69" t="str">
        <f t="shared" ref="B130:B174" si="18">B129</f>
        <v>College Vaih CL</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College Vaih CL</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College Vaih CL</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College Vaih CL</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21</v>
      </c>
      <c r="V133" s="171">
        <f>IF(U133=0,0,T133/U133)</f>
        <v>0</v>
      </c>
      <c r="W133" s="164"/>
      <c r="X133" s="177"/>
    </row>
    <row r="134" spans="2:25" ht="15" customHeight="1">
      <c r="B134" s="69" t="str">
        <f t="shared" si="18"/>
        <v>College Vaih CL</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0</v>
      </c>
      <c r="V134" s="171">
        <f>IF(U134=0,0,T134/U134)</f>
        <v>0</v>
      </c>
      <c r="W134" s="199"/>
      <c r="X134" s="161" t="s">
        <v>796</v>
      </c>
    </row>
    <row r="135" spans="2:25" ht="1.5" customHeight="1">
      <c r="B135" s="69" t="str">
        <f t="shared" si="18"/>
        <v>College Vaih CL</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College Vaih CL</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College Vaih CL</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College Vaih CL</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College Vaih CL</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College Vaih CL</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College Vaih CL</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College Vaih CL</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College Vaih CL</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College Vaih CL</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College Vaih CL</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College Vaih CL</v>
      </c>
      <c r="C146" s="70">
        <v>146</v>
      </c>
      <c r="D146" s="125"/>
      <c r="E146" s="191">
        <v>1</v>
      </c>
      <c r="F146" s="225" t="s">
        <v>824</v>
      </c>
      <c r="G146" s="372" t="s">
        <v>206</v>
      </c>
      <c r="H146" s="163">
        <v>1</v>
      </c>
      <c r="I146" s="163">
        <v>1</v>
      </c>
      <c r="J146" s="163"/>
      <c r="K146" s="163"/>
      <c r="L146" s="163"/>
      <c r="M146" s="163"/>
      <c r="N146" s="163"/>
      <c r="O146" s="163"/>
      <c r="P146" s="163"/>
      <c r="Q146" s="163"/>
      <c r="R146" s="163"/>
      <c r="S146" s="163"/>
      <c r="T146" s="157">
        <f>COUNTIF(H146:S146,1)</f>
        <v>2</v>
      </c>
      <c r="U146" s="158">
        <f>COUNT(H146:S146)</f>
        <v>2</v>
      </c>
      <c r="V146" s="171">
        <f>IF(U146=0,0,T146/U146)</f>
        <v>1</v>
      </c>
      <c r="W146" s="164">
        <v>5</v>
      </c>
      <c r="X146" s="161"/>
    </row>
    <row r="147" spans="2:24" ht="1.5" customHeight="1">
      <c r="B147" s="69" t="str">
        <f t="shared" si="18"/>
        <v>College Vaih CL</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College Vaih CL</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College Vaih CL</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College Vaih CL</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College Vaih CL</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College Vaih CL</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College Vaih CL</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College Vaih CL</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College Vaih CL</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College Vaih CL</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College Vaih CL</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College Vaih CL</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College Vaih CL</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College Vaih CL</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College Vaih CL</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College Vaih CL</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College Vaih CL</v>
      </c>
      <c r="C163" s="70">
        <v>163</v>
      </c>
      <c r="D163" s="125"/>
      <c r="E163" s="152">
        <v>1</v>
      </c>
      <c r="F163" s="349" t="s">
        <v>309</v>
      </c>
      <c r="G163" s="193" t="s">
        <v>310</v>
      </c>
      <c r="H163" s="155">
        <v>180</v>
      </c>
      <c r="I163" s="155">
        <v>120</v>
      </c>
      <c r="J163" s="155">
        <v>128</v>
      </c>
      <c r="K163" s="155">
        <v>119</v>
      </c>
      <c r="L163" s="155">
        <v>122</v>
      </c>
      <c r="M163" s="155"/>
      <c r="N163" s="155"/>
      <c r="O163" s="155"/>
      <c r="P163" s="155"/>
      <c r="Q163" s="155"/>
      <c r="R163" s="155"/>
      <c r="S163" s="155"/>
      <c r="T163" s="157">
        <f t="shared" ref="T163:T169" si="19">SUM(H163:S163)</f>
        <v>669</v>
      </c>
      <c r="U163" s="158">
        <f>40*G20/100</f>
        <v>1503.6</v>
      </c>
      <c r="V163" s="171">
        <f t="shared" ref="V163:V168" si="20">IF(U163=0,0,T163/U163)</f>
        <v>0.44493216280925779</v>
      </c>
      <c r="W163" s="164">
        <v>5</v>
      </c>
      <c r="X163" s="161" t="s">
        <v>796</v>
      </c>
    </row>
    <row r="164" spans="2:24" ht="20.25" customHeight="1">
      <c r="B164" s="69" t="str">
        <f t="shared" si="18"/>
        <v>College Vaih CL</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College Vaih CL</v>
      </c>
      <c r="C165" s="70">
        <v>165</v>
      </c>
      <c r="D165" s="125"/>
      <c r="E165" s="152">
        <v>3</v>
      </c>
      <c r="F165" s="195" t="s">
        <v>119</v>
      </c>
      <c r="G165" s="193" t="s">
        <v>705</v>
      </c>
      <c r="H165" s="163"/>
      <c r="I165" s="163"/>
      <c r="J165" s="163"/>
      <c r="K165" s="163"/>
      <c r="L165" s="163"/>
      <c r="M165" s="163"/>
      <c r="N165" s="163"/>
      <c r="O165" s="163"/>
      <c r="P165" s="163"/>
      <c r="Q165" s="163"/>
      <c r="R165" s="163"/>
      <c r="S165" s="163"/>
      <c r="T165" s="157">
        <f>COUNTIF(H165:S165,1)</f>
        <v>0</v>
      </c>
      <c r="U165" s="158">
        <f>COUNT(H165:S165)</f>
        <v>0</v>
      </c>
      <c r="V165" s="171">
        <f t="shared" si="20"/>
        <v>0</v>
      </c>
      <c r="W165" s="164"/>
      <c r="X165" s="161"/>
    </row>
    <row r="166" spans="2:24" ht="14.25" customHeight="1">
      <c r="B166" s="69" t="str">
        <f t="shared" si="18"/>
        <v>College Vaih CL</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75.180000000000007</v>
      </c>
      <c r="V166" s="171">
        <f t="shared" si="20"/>
        <v>0</v>
      </c>
      <c r="W166" s="164"/>
      <c r="X166" s="179"/>
    </row>
    <row r="167" spans="2:24" ht="14.25" customHeight="1">
      <c r="B167" s="69" t="str">
        <f t="shared" si="18"/>
        <v>College Vaih CL</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College Vaih CL</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College Vaih CL</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College Vaih CL</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College Vaih CL</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College Vaih CL</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College Vaih CL</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4.6500000000000004</v>
      </c>
      <c r="V173" s="159">
        <f>IF(U173=0,0,T173/U173)</f>
        <v>0</v>
      </c>
      <c r="W173" s="164"/>
      <c r="X173" s="268" t="s">
        <v>655</v>
      </c>
    </row>
    <row r="174" spans="2:24" ht="14.4" customHeight="1">
      <c r="B174" s="69" t="str">
        <f t="shared" si="18"/>
        <v>College Vaih CL</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1.05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2</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3759</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64.278899999999993</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24</v>
      </c>
      <c r="K184" s="248">
        <f t="shared" si="22"/>
        <v>21</v>
      </c>
      <c r="L184" s="380">
        <f t="shared" si="22"/>
        <v>1.1428571428571428</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3</v>
      </c>
      <c r="K185" s="248">
        <f t="shared" si="22"/>
        <v>450</v>
      </c>
      <c r="L185" s="380">
        <f t="shared" si="22"/>
        <v>6.6666666666666671E-3</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5</v>
      </c>
      <c r="K186" s="248">
        <f t="shared" si="22"/>
        <v>5</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5</v>
      </c>
      <c r="K187" s="260">
        <f t="shared" si="22"/>
        <v>0</v>
      </c>
      <c r="L187" s="383">
        <f t="shared" si="22"/>
        <v>0</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1</v>
      </c>
      <c r="K188" s="260">
        <f t="shared" si="22"/>
        <v>1</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669</v>
      </c>
      <c r="K189" s="248">
        <f>U163</f>
        <v>1503.6</v>
      </c>
      <c r="L189" s="380">
        <f>V163</f>
        <v>0.44493216280925779</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31</v>
      </c>
      <c r="K190" s="248">
        <f t="shared" si="23"/>
        <v>64.278899999999993</v>
      </c>
      <c r="L190" s="380">
        <f t="shared" si="23"/>
        <v>0.48227334319660109</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28</v>
      </c>
      <c r="K191" s="248">
        <f t="shared" si="23"/>
        <v>31</v>
      </c>
      <c r="L191" s="380">
        <f t="shared" si="23"/>
        <v>0.90322580645161288</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14</v>
      </c>
      <c r="K192" s="248">
        <f t="shared" si="23"/>
        <v>31</v>
      </c>
      <c r="L192" s="380">
        <f t="shared" si="23"/>
        <v>0.45161290322580644</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15</v>
      </c>
      <c r="K193" s="248">
        <f>U54</f>
        <v>31</v>
      </c>
      <c r="L193" s="380">
        <f>V54</f>
        <v>0.4838709677419355</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3</v>
      </c>
      <c r="K194" s="248">
        <f>U51</f>
        <v>31</v>
      </c>
      <c r="L194" s="380">
        <f>V51</f>
        <v>9.6774193548387094E-2</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0</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21</v>
      </c>
      <c r="K196" s="248">
        <f>U56</f>
        <v>21</v>
      </c>
      <c r="L196" s="380">
        <f>V56</f>
        <v>1</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21</v>
      </c>
      <c r="K197" s="248">
        <f>U64</f>
        <v>21</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21</v>
      </c>
      <c r="K198" s="248">
        <f>U66</f>
        <v>21</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40</v>
      </c>
      <c r="K199" s="248">
        <f t="shared" si="24"/>
        <v>31</v>
      </c>
      <c r="L199" s="380">
        <f t="shared" si="24"/>
        <v>1.2903225806451613</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22</v>
      </c>
      <c r="K200" s="248">
        <f t="shared" si="24"/>
        <v>21</v>
      </c>
      <c r="L200" s="380">
        <f t="shared" si="24"/>
        <v>1.0476190476190477</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22</v>
      </c>
      <c r="K201" s="248">
        <f t="shared" si="25"/>
        <v>21</v>
      </c>
      <c r="L201" s="380">
        <f t="shared" si="25"/>
        <v>1.0476190476190477</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6</v>
      </c>
      <c r="K202" s="248">
        <f t="shared" si="25"/>
        <v>60.644236118605825</v>
      </c>
      <c r="L202" s="380">
        <f t="shared" si="25"/>
        <v>9.8937679555653316E-2</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1</v>
      </c>
      <c r="K203" s="248">
        <f t="shared" si="25"/>
        <v>60.341014938012819</v>
      </c>
      <c r="L203" s="380">
        <f t="shared" si="25"/>
        <v>1.657247563746286E-2</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0</v>
      </c>
      <c r="K204" s="248">
        <f t="shared" si="25"/>
        <v>60.190162400667553</v>
      </c>
      <c r="L204" s="380">
        <f t="shared" si="25"/>
        <v>0</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46</v>
      </c>
      <c r="K205" s="248">
        <f>U94</f>
        <v>375.9</v>
      </c>
      <c r="L205" s="380">
        <f>V94</f>
        <v>0.12237297153498272</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13.38</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82.5</v>
      </c>
      <c r="K207" s="248">
        <f>U111</f>
        <v>1390.83</v>
      </c>
      <c r="L207" s="380">
        <f>V111</f>
        <v>5.9317098423243675E-2</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2.333333333333333</v>
      </c>
      <c r="K208" s="248">
        <f>U114</f>
        <v>1390.83</v>
      </c>
      <c r="L208" s="380">
        <f>V114</f>
        <v>1.6776553089402251E-3</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2</v>
      </c>
      <c r="K211" s="260">
        <f>U146</f>
        <v>2</v>
      </c>
      <c r="L211" s="383">
        <f>V146</f>
        <v>1</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0</v>
      </c>
      <c r="K215" s="393">
        <f>U101</f>
        <v>0</v>
      </c>
      <c r="L215" s="394">
        <f>V101</f>
        <v>0</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21</v>
      </c>
      <c r="K216" s="396">
        <f>T48-(10*T48/100)</f>
        <v>27.9</v>
      </c>
      <c r="L216" s="396">
        <f>G35</f>
        <v>6.8999999999999986</v>
      </c>
    </row>
  </sheetData>
  <sheetProtection password="CC6B" sheet="1" objects="1" scenarios="1" selectLockedCells="1" autoFilter="0"/>
  <autoFilter ref="D16:X174" xr:uid="{00000000-0009-0000-0000-000006000000}"/>
  <mergeCells count="2">
    <mergeCell ref="F4:U4"/>
    <mergeCell ref="V8:W8"/>
  </mergeCells>
  <hyperlinks>
    <hyperlink ref="X8" location="INDEX!A1" display="..Go to INDEX.." xr:uid="{00000000-0004-0000-0600-000000000000}"/>
  </hyperlinks>
  <pageMargins left="0.23622047244094491" right="0" top="0.51181102362204722" bottom="0.23622047244094491" header="0" footer="0"/>
  <pageSetup paperSize="9" scale="9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Meisatla CL</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Meisatla CL</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Meisatla CL</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Meisatla CL</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Meisatla CL</v>
      </c>
      <c r="C5" s="70">
        <v>5</v>
      </c>
      <c r="E5" s="70"/>
      <c r="F5" s="86"/>
      <c r="G5" s="315"/>
      <c r="H5" s="88"/>
      <c r="I5" s="86"/>
      <c r="J5" s="86"/>
      <c r="K5" s="86"/>
      <c r="L5" s="86"/>
      <c r="M5" s="86"/>
      <c r="N5" s="86"/>
      <c r="O5" s="86"/>
      <c r="P5" s="86"/>
      <c r="Q5" s="86"/>
      <c r="R5" s="86"/>
      <c r="S5" s="86"/>
      <c r="T5" s="86"/>
      <c r="U5" s="89"/>
      <c r="V5" s="86"/>
      <c r="W5" s="89"/>
    </row>
    <row r="6" spans="2:24" ht="14.4">
      <c r="B6" s="69" t="str">
        <f t="shared" si="0"/>
        <v>Meisatla CL</v>
      </c>
      <c r="C6" s="70">
        <v>6</v>
      </c>
      <c r="E6" s="70"/>
      <c r="F6" s="90" t="s">
        <v>204</v>
      </c>
      <c r="G6" s="316" t="s">
        <v>838</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Meisatla CL</v>
      </c>
      <c r="C7" s="70">
        <v>7</v>
      </c>
      <c r="E7" s="70"/>
      <c r="F7" s="90" t="s">
        <v>207</v>
      </c>
      <c r="G7" s="115"/>
      <c r="H7" s="102"/>
      <c r="I7" s="102"/>
      <c r="J7" s="102"/>
      <c r="K7" s="102"/>
      <c r="L7" s="319"/>
      <c r="M7" s="86"/>
      <c r="N7" s="103" t="s">
        <v>22</v>
      </c>
      <c r="O7" s="100"/>
      <c r="P7" s="277"/>
      <c r="Q7" s="104"/>
      <c r="R7" s="104"/>
      <c r="S7" s="104"/>
      <c r="T7" s="104"/>
      <c r="U7" s="320"/>
      <c r="V7" s="86"/>
      <c r="W7" s="89"/>
    </row>
    <row r="8" spans="2:24" ht="15" customHeight="1">
      <c r="B8" s="69" t="str">
        <f t="shared" si="0"/>
        <v>Meisatla CL</v>
      </c>
      <c r="C8" s="70">
        <v>8</v>
      </c>
      <c r="E8" s="70"/>
      <c r="F8" s="90" t="s">
        <v>208</v>
      </c>
      <c r="G8" s="115" t="s">
        <v>874</v>
      </c>
      <c r="H8" s="102"/>
      <c r="I8" s="102"/>
      <c r="J8" s="102"/>
      <c r="K8" s="102"/>
      <c r="L8" s="319"/>
      <c r="M8" s="86"/>
      <c r="N8" s="103" t="s">
        <v>22</v>
      </c>
      <c r="O8" s="100"/>
      <c r="P8" s="277" t="s">
        <v>932</v>
      </c>
      <c r="Q8" s="104"/>
      <c r="R8" s="104"/>
      <c r="S8" s="104"/>
      <c r="T8" s="104"/>
      <c r="U8" s="320"/>
      <c r="V8" s="649" t="s">
        <v>806</v>
      </c>
      <c r="W8" s="650"/>
      <c r="X8" s="321" t="s">
        <v>829</v>
      </c>
    </row>
    <row r="9" spans="2:24" ht="15" customHeight="1">
      <c r="B9" s="69" t="str">
        <f t="shared" si="0"/>
        <v>Meisatla CL</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Meisatla CL</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Meisatla CL</v>
      </c>
      <c r="C11" s="70">
        <v>11</v>
      </c>
      <c r="E11" s="70"/>
      <c r="F11" s="90" t="s">
        <v>209</v>
      </c>
      <c r="G11" s="115" t="s">
        <v>875</v>
      </c>
      <c r="H11" s="102"/>
      <c r="I11" s="102"/>
      <c r="J11" s="102"/>
      <c r="K11" s="102"/>
      <c r="L11" s="319"/>
      <c r="M11" s="86"/>
      <c r="N11" s="103" t="s">
        <v>22</v>
      </c>
      <c r="O11" s="100"/>
      <c r="P11" s="277"/>
      <c r="Q11" s="104"/>
      <c r="R11" s="104"/>
      <c r="S11" s="104"/>
      <c r="T11" s="104"/>
      <c r="U11" s="320"/>
      <c r="V11" s="86"/>
      <c r="W11" s="89"/>
    </row>
    <row r="12" spans="2:24" ht="15" customHeight="1">
      <c r="B12" s="69" t="str">
        <f t="shared" si="0"/>
        <v>Meisatla CL</v>
      </c>
      <c r="C12" s="70">
        <v>12</v>
      </c>
      <c r="E12" s="70"/>
      <c r="F12" s="122"/>
      <c r="G12" s="115" t="s">
        <v>876</v>
      </c>
      <c r="H12" s="102"/>
      <c r="I12" s="102"/>
      <c r="J12" s="102"/>
      <c r="K12" s="102"/>
      <c r="L12" s="319"/>
      <c r="M12" s="86"/>
      <c r="N12" s="103" t="s">
        <v>22</v>
      </c>
      <c r="O12" s="100"/>
      <c r="P12" s="277"/>
      <c r="Q12" s="104"/>
      <c r="R12" s="104"/>
      <c r="S12" s="104"/>
      <c r="T12" s="104"/>
      <c r="U12" s="320"/>
      <c r="V12" s="86"/>
      <c r="W12" s="89"/>
    </row>
    <row r="13" spans="2:24" ht="15" customHeight="1">
      <c r="B13" s="69" t="str">
        <f t="shared" si="0"/>
        <v>Meisatla CL</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Meisatla CL</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Meisatla CL</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Meisatla CL</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Meisatla CL</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Meisatla CL</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Meisatla CL</v>
      </c>
      <c r="C19" s="70">
        <v>19</v>
      </c>
      <c r="E19" s="152">
        <v>1</v>
      </c>
      <c r="F19" s="325" t="s">
        <v>212</v>
      </c>
      <c r="G19" s="326">
        <v>4</v>
      </c>
      <c r="H19" s="327" t="s">
        <v>213</v>
      </c>
      <c r="I19" s="74"/>
      <c r="J19" s="328">
        <v>1</v>
      </c>
      <c r="K19" s="329" t="s">
        <v>214</v>
      </c>
      <c r="L19" s="330"/>
      <c r="M19" s="330"/>
      <c r="N19" s="330"/>
      <c r="O19" s="330"/>
      <c r="P19" s="330"/>
      <c r="Q19" s="330"/>
      <c r="R19" s="330"/>
      <c r="S19" s="330"/>
      <c r="T19" s="330"/>
      <c r="U19" s="330"/>
      <c r="V19" s="330"/>
      <c r="W19" s="331"/>
      <c r="X19" s="332">
        <f>1.71*G20/100</f>
        <v>75.684600000000003</v>
      </c>
    </row>
    <row r="20" spans="2:24" ht="18.600000000000001" customHeight="1">
      <c r="B20" s="69" t="str">
        <f t="shared" si="0"/>
        <v>Meisatla CL</v>
      </c>
      <c r="C20" s="70">
        <v>20</v>
      </c>
      <c r="E20" s="152">
        <v>2</v>
      </c>
      <c r="F20" s="333" t="s">
        <v>215</v>
      </c>
      <c r="G20" s="326">
        <v>4426</v>
      </c>
      <c r="H20" s="327" t="s">
        <v>213</v>
      </c>
      <c r="I20" s="74"/>
      <c r="J20" s="134">
        <v>2</v>
      </c>
      <c r="K20" s="329" t="s">
        <v>216</v>
      </c>
      <c r="L20" s="330"/>
      <c r="M20" s="330"/>
      <c r="N20" s="330"/>
      <c r="O20" s="330"/>
      <c r="P20" s="330"/>
      <c r="Q20" s="330"/>
      <c r="R20" s="330"/>
      <c r="S20" s="330"/>
      <c r="T20" s="330"/>
      <c r="U20" s="330"/>
      <c r="V20" s="330"/>
      <c r="W20" s="331"/>
      <c r="X20" s="334">
        <f>X19-(X19*10/100)</f>
        <v>68.116140000000001</v>
      </c>
    </row>
    <row r="21" spans="2:24" ht="18.600000000000001" customHeight="1">
      <c r="B21" s="69" t="str">
        <f t="shared" si="0"/>
        <v>Meisatla CL</v>
      </c>
      <c r="C21" s="70">
        <v>21</v>
      </c>
      <c r="E21" s="152">
        <v>3</v>
      </c>
      <c r="F21" s="325" t="s">
        <v>217</v>
      </c>
      <c r="G21" s="326">
        <v>718</v>
      </c>
      <c r="H21" s="327" t="s">
        <v>213</v>
      </c>
      <c r="I21" s="335">
        <f>G20/G21</f>
        <v>6.1643454038997216</v>
      </c>
      <c r="J21" s="134">
        <v>3</v>
      </c>
      <c r="K21" s="329" t="s">
        <v>218</v>
      </c>
      <c r="L21" s="330"/>
      <c r="M21" s="330"/>
      <c r="N21" s="330"/>
      <c r="O21" s="330"/>
      <c r="P21" s="330"/>
      <c r="Q21" s="330"/>
      <c r="R21" s="330"/>
      <c r="S21" s="330"/>
      <c r="T21" s="330"/>
      <c r="U21" s="330"/>
      <c r="V21" s="330"/>
      <c r="W21" s="331"/>
      <c r="X21" s="334">
        <f>X20-(X20*17.88/1000)</f>
        <v>66.898223416800008</v>
      </c>
    </row>
    <row r="22" spans="2:24" ht="18.600000000000001" customHeight="1">
      <c r="B22" s="69" t="str">
        <f t="shared" si="0"/>
        <v>Meisatla CL</v>
      </c>
      <c r="C22" s="70">
        <v>22</v>
      </c>
      <c r="E22" s="152">
        <v>4</v>
      </c>
      <c r="F22" s="325" t="s">
        <v>219</v>
      </c>
      <c r="G22" s="326">
        <v>356</v>
      </c>
      <c r="H22" s="327" t="s">
        <v>213</v>
      </c>
      <c r="I22" s="74"/>
      <c r="J22" s="134">
        <v>4</v>
      </c>
      <c r="K22" s="329" t="s">
        <v>220</v>
      </c>
      <c r="L22" s="330"/>
      <c r="M22" s="330"/>
      <c r="N22" s="330"/>
      <c r="O22" s="330"/>
      <c r="P22" s="330"/>
      <c r="Q22" s="330"/>
      <c r="R22" s="330"/>
      <c r="S22" s="330"/>
      <c r="T22" s="330"/>
      <c r="U22" s="330"/>
      <c r="V22" s="330"/>
      <c r="W22" s="331"/>
      <c r="X22" s="334">
        <f>8.78356409745996*G20/100</f>
        <v>388.76054695357789</v>
      </c>
    </row>
    <row r="23" spans="2:24" ht="18.600000000000001" customHeight="1">
      <c r="B23" s="69" t="str">
        <f t="shared" si="0"/>
        <v>Meisatla CL</v>
      </c>
      <c r="C23" s="70">
        <v>23</v>
      </c>
      <c r="E23" s="152">
        <v>5</v>
      </c>
      <c r="F23" s="333" t="s">
        <v>221</v>
      </c>
      <c r="G23" s="326">
        <v>87</v>
      </c>
      <c r="H23" s="327" t="s">
        <v>213</v>
      </c>
      <c r="I23" s="74"/>
      <c r="J23" s="134">
        <v>5</v>
      </c>
      <c r="K23" s="329" t="s">
        <v>222</v>
      </c>
      <c r="L23" s="330"/>
      <c r="M23" s="330"/>
      <c r="N23" s="330"/>
      <c r="O23" s="330"/>
      <c r="P23" s="330"/>
      <c r="Q23" s="330"/>
      <c r="R23" s="330"/>
      <c r="S23" s="330"/>
      <c r="T23" s="330"/>
      <c r="U23" s="330"/>
      <c r="V23" s="330"/>
      <c r="W23" s="331"/>
      <c r="X23" s="334">
        <f>G20*1.6133076913702/100</f>
        <v>71.404998420045047</v>
      </c>
    </row>
    <row r="24" spans="2:24" ht="18.600000000000001" customHeight="1">
      <c r="B24" s="69" t="str">
        <f t="shared" si="0"/>
        <v>Meisatla CL</v>
      </c>
      <c r="C24" s="70">
        <v>24</v>
      </c>
      <c r="E24" s="152">
        <v>6</v>
      </c>
      <c r="F24" s="333" t="s">
        <v>223</v>
      </c>
      <c r="G24" s="326">
        <v>75</v>
      </c>
      <c r="H24" s="327" t="s">
        <v>213</v>
      </c>
      <c r="I24" s="74"/>
      <c r="J24" s="134">
        <v>6</v>
      </c>
      <c r="K24" s="329" t="s">
        <v>224</v>
      </c>
      <c r="L24" s="330"/>
      <c r="M24" s="330"/>
      <c r="N24" s="330"/>
      <c r="O24" s="330"/>
      <c r="P24" s="330"/>
      <c r="Q24" s="330"/>
      <c r="R24" s="330"/>
      <c r="S24" s="330"/>
      <c r="T24" s="330"/>
      <c r="U24" s="330"/>
      <c r="V24" s="330"/>
      <c r="W24" s="331"/>
      <c r="X24" s="334">
        <f>G20*1.60524115291335/100</f>
        <v>71.047973427944868</v>
      </c>
    </row>
    <row r="25" spans="2:24" ht="18.600000000000001" customHeight="1">
      <c r="B25" s="69" t="str">
        <f t="shared" si="0"/>
        <v>Meisatla CL</v>
      </c>
      <c r="C25" s="70">
        <v>25</v>
      </c>
      <c r="E25" s="152">
        <v>7</v>
      </c>
      <c r="F25" s="333" t="s">
        <v>225</v>
      </c>
      <c r="G25" s="326">
        <v>75</v>
      </c>
      <c r="H25" s="327" t="s">
        <v>213</v>
      </c>
      <c r="I25" s="74"/>
      <c r="J25" s="134">
        <v>7</v>
      </c>
      <c r="K25" s="329" t="s">
        <v>226</v>
      </c>
      <c r="L25" s="330"/>
      <c r="M25" s="330"/>
      <c r="N25" s="330"/>
      <c r="O25" s="330"/>
      <c r="P25" s="330"/>
      <c r="Q25" s="330"/>
      <c r="R25" s="330"/>
      <c r="S25" s="330"/>
      <c r="T25" s="330"/>
      <c r="U25" s="330"/>
      <c r="V25" s="330"/>
      <c r="W25" s="331"/>
      <c r="X25" s="334">
        <f>G20*1.60122805003106/100</f>
        <v>70.870353494374726</v>
      </c>
    </row>
    <row r="26" spans="2:24" ht="18.600000000000001" customHeight="1">
      <c r="B26" s="69" t="str">
        <f t="shared" si="0"/>
        <v>Meisatla CL</v>
      </c>
      <c r="C26" s="70">
        <v>26</v>
      </c>
      <c r="E26" s="152">
        <v>8</v>
      </c>
      <c r="F26" s="333" t="s">
        <v>227</v>
      </c>
      <c r="G26" s="326">
        <v>72</v>
      </c>
      <c r="H26" s="327" t="s">
        <v>213</v>
      </c>
      <c r="I26" s="74"/>
      <c r="J26" s="134">
        <v>8</v>
      </c>
      <c r="K26" s="329" t="s">
        <v>228</v>
      </c>
      <c r="L26" s="330"/>
      <c r="M26" s="330"/>
      <c r="N26" s="330"/>
      <c r="O26" s="330"/>
      <c r="P26" s="330"/>
      <c r="Q26" s="330"/>
      <c r="R26" s="330"/>
      <c r="S26" s="330"/>
      <c r="T26" s="330"/>
      <c r="U26" s="330"/>
      <c r="V26" s="330"/>
      <c r="W26" s="331"/>
      <c r="X26" s="334">
        <f>X24*9</f>
        <v>639.43176085150378</v>
      </c>
    </row>
    <row r="27" spans="2:24" ht="18.600000000000001" customHeight="1">
      <c r="B27" s="69" t="str">
        <f t="shared" si="0"/>
        <v>Meisatla CL</v>
      </c>
      <c r="C27" s="70">
        <v>27</v>
      </c>
      <c r="E27" s="152">
        <v>9</v>
      </c>
      <c r="F27" s="333" t="s">
        <v>229</v>
      </c>
      <c r="G27" s="326">
        <v>73</v>
      </c>
      <c r="H27" s="327" t="s">
        <v>213</v>
      </c>
      <c r="I27" s="74"/>
      <c r="J27" s="134">
        <v>9</v>
      </c>
      <c r="K27" s="329" t="s">
        <v>230</v>
      </c>
      <c r="L27" s="330"/>
      <c r="M27" s="330"/>
      <c r="N27" s="330"/>
      <c r="O27" s="330"/>
      <c r="P27" s="330"/>
      <c r="Q27" s="330"/>
      <c r="R27" s="330"/>
      <c r="S27" s="330"/>
      <c r="T27" s="330"/>
      <c r="U27" s="330"/>
      <c r="V27" s="330"/>
      <c r="W27" s="331"/>
      <c r="X27" s="334">
        <f>37*G20/100</f>
        <v>1637.62</v>
      </c>
    </row>
    <row r="28" spans="2:24" ht="18.600000000000001" customHeight="1">
      <c r="B28" s="69" t="str">
        <f t="shared" si="0"/>
        <v>Meisatla CL</v>
      </c>
      <c r="C28" s="70">
        <v>28</v>
      </c>
      <c r="E28" s="152">
        <v>10</v>
      </c>
      <c r="F28" s="333" t="s">
        <v>231</v>
      </c>
      <c r="G28" s="326"/>
      <c r="H28" s="327" t="s">
        <v>213</v>
      </c>
      <c r="I28" s="74"/>
      <c r="J28" s="134">
        <v>10</v>
      </c>
      <c r="K28" s="329" t="s">
        <v>232</v>
      </c>
      <c r="L28" s="330"/>
      <c r="M28" s="330"/>
      <c r="N28" s="330"/>
      <c r="O28" s="330"/>
      <c r="P28" s="330"/>
      <c r="Q28" s="330"/>
      <c r="R28" s="330"/>
      <c r="S28" s="330"/>
      <c r="T28" s="330"/>
      <c r="U28" s="330"/>
      <c r="V28" s="330"/>
      <c r="W28" s="331"/>
      <c r="X28" s="334">
        <f>X27</f>
        <v>1637.62</v>
      </c>
    </row>
    <row r="29" spans="2:24" ht="18.600000000000001" customHeight="1">
      <c r="B29" s="69" t="str">
        <f t="shared" si="0"/>
        <v>Meisatla CL</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1637.62</v>
      </c>
    </row>
    <row r="30" spans="2:24" ht="18.600000000000001" customHeight="1">
      <c r="B30" s="69" t="str">
        <f t="shared" si="0"/>
        <v>Meisatla CL</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1637.62</v>
      </c>
    </row>
    <row r="31" spans="2:24" ht="18.600000000000001" customHeight="1">
      <c r="B31" s="69" t="str">
        <f t="shared" si="0"/>
        <v>Meisatla CL</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802.43379999999991</v>
      </c>
    </row>
    <row r="32" spans="2:24" ht="18.600000000000001" customHeight="1">
      <c r="B32" s="69" t="str">
        <f t="shared" si="0"/>
        <v>Meisatla CL</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802.43379999999991</v>
      </c>
    </row>
    <row r="33" spans="2:24" ht="21" customHeight="1">
      <c r="B33" s="69" t="str">
        <f t="shared" si="0"/>
        <v>Meisatla CL</v>
      </c>
      <c r="C33" s="70">
        <v>33</v>
      </c>
      <c r="E33" s="152">
        <v>15</v>
      </c>
      <c r="F33" s="337" t="s">
        <v>609</v>
      </c>
      <c r="G33" s="338">
        <v>2</v>
      </c>
      <c r="H33" s="327" t="s">
        <v>213</v>
      </c>
      <c r="I33" s="74"/>
      <c r="J33" s="134">
        <v>16</v>
      </c>
      <c r="K33" s="329" t="s">
        <v>241</v>
      </c>
      <c r="L33" s="330"/>
      <c r="M33" s="330"/>
      <c r="N33" s="330"/>
      <c r="O33" s="330"/>
      <c r="P33" s="330"/>
      <c r="Q33" s="330"/>
      <c r="R33" s="330"/>
      <c r="S33" s="330"/>
      <c r="T33" s="330"/>
      <c r="U33" s="330"/>
      <c r="V33" s="330"/>
      <c r="W33" s="331"/>
      <c r="X33" s="339">
        <f>12*G20/100</f>
        <v>531.12</v>
      </c>
    </row>
    <row r="34" spans="2:24" ht="21" customHeight="1">
      <c r="B34" s="69" t="str">
        <f t="shared" si="0"/>
        <v>Meisatla CL</v>
      </c>
      <c r="C34" s="70">
        <v>34</v>
      </c>
      <c r="E34" s="152">
        <v>16</v>
      </c>
      <c r="F34" s="337" t="s">
        <v>564</v>
      </c>
      <c r="G34" s="338">
        <v>5</v>
      </c>
      <c r="H34" s="327" t="s">
        <v>213</v>
      </c>
      <c r="I34" s="74"/>
    </row>
    <row r="35" spans="2:24" ht="21" customHeight="1">
      <c r="B35" s="69" t="str">
        <f t="shared" si="0"/>
        <v>Meisatla CL</v>
      </c>
      <c r="C35" s="70">
        <v>35</v>
      </c>
      <c r="E35" s="152"/>
      <c r="F35" s="340" t="s">
        <v>728</v>
      </c>
      <c r="G35" s="341">
        <f>((T48-(10*T48/100))-T62)</f>
        <v>-21.8</v>
      </c>
      <c r="H35" s="342">
        <f>G35/((T48-(10*T48/100)))</f>
        <v>-3.0277777777777777</v>
      </c>
      <c r="I35" s="74"/>
    </row>
    <row r="36" spans="2:24" ht="6" customHeight="1">
      <c r="B36" s="69" t="str">
        <f t="shared" si="0"/>
        <v>Meisatla CL</v>
      </c>
      <c r="C36" s="70">
        <v>36</v>
      </c>
    </row>
    <row r="37" spans="2:24" ht="7.5" customHeight="1">
      <c r="B37" s="69" t="str">
        <f t="shared" si="0"/>
        <v>Meisatla CL</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Meisatla CL</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Meisatla CL</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Meisatla CL</v>
      </c>
      <c r="C40" s="70">
        <v>40</v>
      </c>
      <c r="D40" s="125"/>
      <c r="E40" s="345">
        <v>1</v>
      </c>
      <c r="F40" s="168" t="s">
        <v>290</v>
      </c>
      <c r="G40" s="193" t="s">
        <v>86</v>
      </c>
      <c r="H40" s="155">
        <v>5</v>
      </c>
      <c r="I40" s="155">
        <v>5</v>
      </c>
      <c r="J40" s="155">
        <v>6</v>
      </c>
      <c r="K40" s="156">
        <v>4</v>
      </c>
      <c r="L40" s="156">
        <v>6</v>
      </c>
      <c r="M40" s="156"/>
      <c r="N40" s="156"/>
      <c r="O40" s="156"/>
      <c r="P40" s="156"/>
      <c r="Q40" s="156"/>
      <c r="R40" s="156"/>
      <c r="S40" s="156"/>
      <c r="T40" s="157">
        <f>SUM(H40:S40)</f>
        <v>26</v>
      </c>
      <c r="U40" s="164">
        <f>T62</f>
        <v>29</v>
      </c>
      <c r="V40" s="171">
        <f>IF(U40=0,0,T40/U40)</f>
        <v>0.89655172413793105</v>
      </c>
      <c r="W40" s="199">
        <v>5</v>
      </c>
      <c r="X40" s="177"/>
    </row>
    <row r="41" spans="2:24" ht="22.5" customHeight="1">
      <c r="B41" s="69" t="str">
        <f t="shared" si="0"/>
        <v>Meisatla CL</v>
      </c>
      <c r="C41" s="70">
        <v>41</v>
      </c>
      <c r="D41" s="125"/>
      <c r="E41" s="345">
        <v>2</v>
      </c>
      <c r="F41" s="346" t="s">
        <v>291</v>
      </c>
      <c r="G41" s="193" t="s">
        <v>86</v>
      </c>
      <c r="H41" s="155">
        <v>1</v>
      </c>
      <c r="I41" s="155"/>
      <c r="J41" s="155"/>
      <c r="K41" s="156">
        <v>1</v>
      </c>
      <c r="L41" s="156"/>
      <c r="M41" s="156"/>
      <c r="N41" s="156"/>
      <c r="O41" s="156"/>
      <c r="P41" s="156"/>
      <c r="Q41" s="156"/>
      <c r="R41" s="156"/>
      <c r="S41" s="156"/>
      <c r="T41" s="157">
        <f>SUM(H41:S41)</f>
        <v>2</v>
      </c>
      <c r="U41" s="158">
        <f>G21</f>
        <v>718</v>
      </c>
      <c r="V41" s="171">
        <f>IF(U41=0,0,T41/U41)</f>
        <v>2.7855153203342618E-3</v>
      </c>
      <c r="W41" s="199">
        <v>10</v>
      </c>
      <c r="X41" s="161" t="s">
        <v>796</v>
      </c>
    </row>
    <row r="42" spans="2:24" ht="20.399999999999999" customHeight="1">
      <c r="B42" s="69" t="str">
        <f t="shared" si="0"/>
        <v>Meisatla CL</v>
      </c>
      <c r="C42" s="70">
        <v>42</v>
      </c>
      <c r="D42" s="125"/>
      <c r="E42" s="345">
        <v>3</v>
      </c>
      <c r="F42" s="242" t="s">
        <v>673</v>
      </c>
      <c r="G42" s="193" t="s">
        <v>86</v>
      </c>
      <c r="H42" s="163">
        <v>1</v>
      </c>
      <c r="I42" s="163">
        <v>1</v>
      </c>
      <c r="J42" s="163">
        <v>1</v>
      </c>
      <c r="K42" s="163">
        <v>1</v>
      </c>
      <c r="L42" s="163">
        <v>1</v>
      </c>
      <c r="M42" s="163"/>
      <c r="N42" s="163"/>
      <c r="O42" s="163"/>
      <c r="P42" s="163"/>
      <c r="Q42" s="163"/>
      <c r="R42" s="163"/>
      <c r="S42" s="163"/>
      <c r="T42" s="157">
        <f>SUM(H42:S42)</f>
        <v>5</v>
      </c>
      <c r="U42" s="158">
        <f>COUNT(H42:S42)</f>
        <v>5</v>
      </c>
      <c r="V42" s="171">
        <f>IF(U42=0,0,T42/U42)</f>
        <v>1</v>
      </c>
      <c r="W42" s="199">
        <v>10</v>
      </c>
      <c r="X42" s="161"/>
    </row>
    <row r="43" spans="2:24" ht="21" customHeight="1">
      <c r="B43" s="69" t="str">
        <f t="shared" si="0"/>
        <v>Meisatla CL</v>
      </c>
      <c r="C43" s="70">
        <v>43</v>
      </c>
      <c r="D43" s="125"/>
      <c r="E43" s="345">
        <v>4</v>
      </c>
      <c r="F43" s="153" t="s">
        <v>610</v>
      </c>
      <c r="G43" s="193" t="s">
        <v>86</v>
      </c>
      <c r="H43" s="155"/>
      <c r="I43" s="155"/>
      <c r="J43" s="155"/>
      <c r="K43" s="163"/>
      <c r="L43" s="163"/>
      <c r="M43" s="163"/>
      <c r="N43" s="163"/>
      <c r="O43" s="163"/>
      <c r="P43" s="163"/>
      <c r="Q43" s="163"/>
      <c r="R43" s="163"/>
      <c r="S43" s="163"/>
      <c r="T43" s="157">
        <f>SUM(H43:S43)</f>
        <v>0</v>
      </c>
      <c r="U43" s="158">
        <f>12*G33</f>
        <v>24</v>
      </c>
      <c r="V43" s="171">
        <f>IF(U43=0,0,T43/U43)</f>
        <v>0</v>
      </c>
      <c r="W43" s="199">
        <v>10</v>
      </c>
      <c r="X43" s="161" t="s">
        <v>796</v>
      </c>
    </row>
    <row r="44" spans="2:24" ht="12.9" customHeight="1">
      <c r="B44" s="69" t="str">
        <f t="shared" si="0"/>
        <v>Meisatla CL</v>
      </c>
      <c r="C44" s="70">
        <v>44</v>
      </c>
      <c r="D44" s="125"/>
      <c r="E44" s="345">
        <v>5</v>
      </c>
      <c r="F44" s="168" t="s">
        <v>307</v>
      </c>
      <c r="G44" s="193" t="s">
        <v>86</v>
      </c>
      <c r="H44" s="155">
        <v>1</v>
      </c>
      <c r="I44" s="155">
        <v>1</v>
      </c>
      <c r="J44" s="155">
        <v>1</v>
      </c>
      <c r="K44" s="163">
        <v>1</v>
      </c>
      <c r="L44" s="163"/>
      <c r="M44" s="163"/>
      <c r="N44" s="163"/>
      <c r="O44" s="163"/>
      <c r="P44" s="163"/>
      <c r="Q44" s="163"/>
      <c r="R44" s="163"/>
      <c r="S44" s="163"/>
      <c r="T44" s="157">
        <f>COUNTIF(H44:S44,1)</f>
        <v>4</v>
      </c>
      <c r="U44" s="158">
        <f>COUNT(H44:S44)</f>
        <v>4</v>
      </c>
      <c r="V44" s="171">
        <f>IF(U44=0,0,T44/U44)</f>
        <v>1</v>
      </c>
      <c r="W44" s="164">
        <v>5</v>
      </c>
      <c r="X44" s="161" t="s">
        <v>796</v>
      </c>
    </row>
    <row r="45" spans="2:24" ht="2.1" customHeight="1">
      <c r="B45" s="69" t="str">
        <f t="shared" si="0"/>
        <v>Meisatla CL</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Meisatla CL</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Meisatla CL</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Meisatla CL</v>
      </c>
      <c r="C48" s="70">
        <v>48</v>
      </c>
      <c r="E48" s="348">
        <v>1</v>
      </c>
      <c r="F48" s="349" t="s">
        <v>242</v>
      </c>
      <c r="G48" s="193" t="s">
        <v>704</v>
      </c>
      <c r="H48" s="155"/>
      <c r="I48" s="155"/>
      <c r="J48" s="155"/>
      <c r="K48" s="156">
        <v>6</v>
      </c>
      <c r="L48" s="156">
        <v>2</v>
      </c>
      <c r="M48" s="156"/>
      <c r="N48" s="156"/>
      <c r="O48" s="156"/>
      <c r="P48" s="156"/>
      <c r="Q48" s="156"/>
      <c r="R48" s="156"/>
      <c r="S48" s="156"/>
      <c r="T48" s="157">
        <f t="shared" ref="T48:T78" si="1">SUM(H48:S48)</f>
        <v>8</v>
      </c>
      <c r="U48" s="158">
        <f>X19</f>
        <v>75.684600000000003</v>
      </c>
      <c r="V48" s="171">
        <f>IF(X19=0,0,T48/X19)</f>
        <v>0.10570182044960269</v>
      </c>
      <c r="W48" s="199">
        <v>2</v>
      </c>
      <c r="X48" s="161" t="s">
        <v>796</v>
      </c>
    </row>
    <row r="49" spans="2:26" ht="14.4">
      <c r="B49" s="69" t="str">
        <f t="shared" si="0"/>
        <v>Meisatla CL</v>
      </c>
      <c r="C49" s="70">
        <v>49</v>
      </c>
      <c r="D49" s="125"/>
      <c r="E49" s="345">
        <v>2</v>
      </c>
      <c r="F49" s="350" t="s">
        <v>243</v>
      </c>
      <c r="G49" s="193" t="s">
        <v>704</v>
      </c>
      <c r="H49" s="155">
        <v>10</v>
      </c>
      <c r="I49" s="155">
        <v>5</v>
      </c>
      <c r="J49" s="155">
        <v>14</v>
      </c>
      <c r="K49" s="156">
        <v>6</v>
      </c>
      <c r="L49" s="156">
        <v>2</v>
      </c>
      <c r="M49" s="156"/>
      <c r="N49" s="156"/>
      <c r="O49" s="156"/>
      <c r="P49" s="156"/>
      <c r="Q49" s="156"/>
      <c r="R49" s="156"/>
      <c r="S49" s="156"/>
      <c r="T49" s="157">
        <f t="shared" si="1"/>
        <v>37</v>
      </c>
      <c r="U49" s="164">
        <f>T48</f>
        <v>8</v>
      </c>
      <c r="V49" s="171">
        <f>IF(T48=0,0,T49/T48)</f>
        <v>4.625</v>
      </c>
      <c r="W49" s="199">
        <v>10</v>
      </c>
      <c r="X49" s="179"/>
    </row>
    <row r="50" spans="2:26" ht="14.4">
      <c r="B50" s="69" t="str">
        <f t="shared" si="0"/>
        <v>Meisatla CL</v>
      </c>
      <c r="C50" s="70">
        <v>50</v>
      </c>
      <c r="D50" s="125"/>
      <c r="E50" s="345">
        <v>3</v>
      </c>
      <c r="F50" s="350" t="s">
        <v>244</v>
      </c>
      <c r="G50" s="193" t="s">
        <v>704</v>
      </c>
      <c r="H50" s="155">
        <v>6</v>
      </c>
      <c r="I50" s="155">
        <v>6</v>
      </c>
      <c r="J50" s="155">
        <v>5</v>
      </c>
      <c r="K50" s="156">
        <v>4</v>
      </c>
      <c r="L50" s="156">
        <v>5</v>
      </c>
      <c r="M50" s="156"/>
      <c r="N50" s="156"/>
      <c r="O50" s="156"/>
      <c r="P50" s="156"/>
      <c r="Q50" s="156"/>
      <c r="R50" s="156"/>
      <c r="S50" s="156"/>
      <c r="T50" s="157">
        <f t="shared" si="1"/>
        <v>26</v>
      </c>
      <c r="U50" s="164">
        <f>U49</f>
        <v>8</v>
      </c>
      <c r="V50" s="171">
        <f>IF(T48=0,0,T50/T48)</f>
        <v>3.25</v>
      </c>
      <c r="W50" s="199">
        <v>10</v>
      </c>
      <c r="X50" s="177"/>
    </row>
    <row r="51" spans="2:26" ht="13.5" customHeight="1">
      <c r="B51" s="69" t="str">
        <f t="shared" si="0"/>
        <v>Meisatla CL</v>
      </c>
      <c r="C51" s="70">
        <v>51</v>
      </c>
      <c r="D51" s="125"/>
      <c r="E51" s="191">
        <v>4</v>
      </c>
      <c r="F51" s="172" t="s">
        <v>245</v>
      </c>
      <c r="G51" s="193" t="s">
        <v>704</v>
      </c>
      <c r="H51" s="155">
        <v>6</v>
      </c>
      <c r="I51" s="155">
        <v>6</v>
      </c>
      <c r="J51" s="155">
        <v>5</v>
      </c>
      <c r="K51" s="156">
        <v>5</v>
      </c>
      <c r="L51" s="156">
        <v>6</v>
      </c>
      <c r="M51" s="156"/>
      <c r="N51" s="156"/>
      <c r="O51" s="156"/>
      <c r="P51" s="156"/>
      <c r="Q51" s="156"/>
      <c r="R51" s="156"/>
      <c r="S51" s="156"/>
      <c r="T51" s="157">
        <f t="shared" si="1"/>
        <v>28</v>
      </c>
      <c r="U51" s="164">
        <f>U50</f>
        <v>8</v>
      </c>
      <c r="V51" s="171">
        <f>IF(U51=0,0,T51/U51)</f>
        <v>3.5</v>
      </c>
      <c r="W51" s="164">
        <v>5</v>
      </c>
      <c r="X51" s="177"/>
    </row>
    <row r="52" spans="2:26" ht="13.5" customHeight="1">
      <c r="B52" s="69" t="str">
        <f t="shared" si="0"/>
        <v>Meisatla CL</v>
      </c>
      <c r="C52" s="70">
        <v>52</v>
      </c>
      <c r="D52" s="125"/>
      <c r="E52" s="152">
        <v>5</v>
      </c>
      <c r="F52" s="172" t="s">
        <v>246</v>
      </c>
      <c r="G52" s="193" t="s">
        <v>704</v>
      </c>
      <c r="H52" s="155">
        <v>6</v>
      </c>
      <c r="I52" s="155">
        <v>6</v>
      </c>
      <c r="J52" s="155">
        <v>5</v>
      </c>
      <c r="K52" s="156">
        <v>5</v>
      </c>
      <c r="L52" s="156">
        <v>6</v>
      </c>
      <c r="M52" s="156"/>
      <c r="N52" s="156"/>
      <c r="O52" s="156"/>
      <c r="P52" s="156"/>
      <c r="Q52" s="156"/>
      <c r="R52" s="156"/>
      <c r="S52" s="156"/>
      <c r="T52" s="157">
        <f t="shared" si="1"/>
        <v>28</v>
      </c>
      <c r="U52" s="164">
        <f>U51</f>
        <v>8</v>
      </c>
      <c r="V52" s="171">
        <f>IF(U52=0,0,T52/U52)</f>
        <v>3.5</v>
      </c>
      <c r="W52" s="164"/>
      <c r="X52" s="177"/>
    </row>
    <row r="53" spans="2:26" ht="13.5" customHeight="1">
      <c r="B53" s="69" t="str">
        <f t="shared" si="0"/>
        <v>Meisatla CL</v>
      </c>
      <c r="C53" s="70">
        <v>53</v>
      </c>
      <c r="D53" s="125"/>
      <c r="E53" s="152">
        <v>6</v>
      </c>
      <c r="F53" s="172" t="s">
        <v>247</v>
      </c>
      <c r="G53" s="193" t="s">
        <v>704</v>
      </c>
      <c r="H53" s="155">
        <v>4</v>
      </c>
      <c r="I53" s="155">
        <v>8</v>
      </c>
      <c r="J53" s="155">
        <v>9</v>
      </c>
      <c r="K53" s="156">
        <v>6</v>
      </c>
      <c r="L53" s="156">
        <v>13</v>
      </c>
      <c r="M53" s="156"/>
      <c r="N53" s="156"/>
      <c r="O53" s="156"/>
      <c r="P53" s="156"/>
      <c r="Q53" s="156"/>
      <c r="R53" s="156"/>
      <c r="S53" s="156"/>
      <c r="T53" s="157">
        <f t="shared" si="1"/>
        <v>40</v>
      </c>
      <c r="U53" s="164">
        <f>U52</f>
        <v>8</v>
      </c>
      <c r="V53" s="171">
        <f>IF(U53=0,0,T53/U53)</f>
        <v>5</v>
      </c>
      <c r="W53" s="164"/>
      <c r="X53" s="177"/>
    </row>
    <row r="54" spans="2:26" ht="13.5" customHeight="1">
      <c r="B54" s="69" t="str">
        <f t="shared" si="0"/>
        <v>Meisatla CL</v>
      </c>
      <c r="C54" s="70">
        <v>54</v>
      </c>
      <c r="D54" s="125"/>
      <c r="E54" s="348">
        <v>7</v>
      </c>
      <c r="F54" s="172" t="s">
        <v>248</v>
      </c>
      <c r="G54" s="193" t="s">
        <v>704</v>
      </c>
      <c r="H54" s="155">
        <v>6</v>
      </c>
      <c r="I54" s="155">
        <v>6</v>
      </c>
      <c r="J54" s="155">
        <v>4</v>
      </c>
      <c r="K54" s="156">
        <v>4</v>
      </c>
      <c r="L54" s="156">
        <v>5</v>
      </c>
      <c r="M54" s="156"/>
      <c r="N54" s="156"/>
      <c r="O54" s="156"/>
      <c r="P54" s="156"/>
      <c r="Q54" s="156"/>
      <c r="R54" s="156"/>
      <c r="S54" s="156"/>
      <c r="T54" s="157">
        <f t="shared" si="1"/>
        <v>25</v>
      </c>
      <c r="U54" s="164">
        <f>U53</f>
        <v>8</v>
      </c>
      <c r="V54" s="171">
        <f>IF(U54=0,0,T54/U54)</f>
        <v>3.125</v>
      </c>
      <c r="W54" s="199">
        <v>10</v>
      </c>
      <c r="X54" s="177"/>
    </row>
    <row r="55" spans="2:26" ht="13.5" customHeight="1">
      <c r="B55" s="69" t="str">
        <f t="shared" si="0"/>
        <v>Meisatla CL</v>
      </c>
      <c r="C55" s="70">
        <v>55</v>
      </c>
      <c r="D55" s="125"/>
      <c r="E55" s="345">
        <v>8</v>
      </c>
      <c r="F55" s="172" t="s">
        <v>249</v>
      </c>
      <c r="G55" s="193" t="s">
        <v>704</v>
      </c>
      <c r="H55" s="155">
        <v>1</v>
      </c>
      <c r="I55" s="155">
        <v>2</v>
      </c>
      <c r="J55" s="155"/>
      <c r="K55" s="156"/>
      <c r="L55" s="156"/>
      <c r="M55" s="156"/>
      <c r="N55" s="156"/>
      <c r="O55" s="156"/>
      <c r="P55" s="156"/>
      <c r="Q55" s="156"/>
      <c r="R55" s="156"/>
      <c r="S55" s="156"/>
      <c r="T55" s="157">
        <f t="shared" si="1"/>
        <v>3</v>
      </c>
      <c r="U55" s="164">
        <v>0</v>
      </c>
      <c r="V55" s="351">
        <f>IF(T48=0,0,T55/T48)</f>
        <v>0.375</v>
      </c>
      <c r="W55" s="199"/>
      <c r="X55" s="177"/>
    </row>
    <row r="56" spans="2:26" ht="13.5" customHeight="1">
      <c r="B56" s="69" t="str">
        <f t="shared" si="0"/>
        <v>Meisatla CL</v>
      </c>
      <c r="C56" s="70">
        <v>56</v>
      </c>
      <c r="D56" s="125"/>
      <c r="E56" s="345">
        <v>9</v>
      </c>
      <c r="F56" s="352" t="s">
        <v>618</v>
      </c>
      <c r="G56" s="193" t="s">
        <v>704</v>
      </c>
      <c r="H56" s="155">
        <v>7</v>
      </c>
      <c r="I56" s="155">
        <v>8</v>
      </c>
      <c r="J56" s="155">
        <v>2</v>
      </c>
      <c r="K56" s="156">
        <v>6</v>
      </c>
      <c r="L56" s="156">
        <v>6</v>
      </c>
      <c r="M56" s="156"/>
      <c r="N56" s="156"/>
      <c r="O56" s="156"/>
      <c r="P56" s="156"/>
      <c r="Q56" s="156"/>
      <c r="R56" s="156"/>
      <c r="S56" s="156"/>
      <c r="T56" s="157">
        <f t="shared" si="1"/>
        <v>29</v>
      </c>
      <c r="U56" s="164">
        <f>T58</f>
        <v>29</v>
      </c>
      <c r="V56" s="171">
        <f>IF(U56=0,0,T56/U56)</f>
        <v>1</v>
      </c>
      <c r="W56" s="164">
        <v>10</v>
      </c>
      <c r="X56" s="177"/>
    </row>
    <row r="57" spans="2:26" ht="13.5" customHeight="1">
      <c r="B57" s="69" t="str">
        <f t="shared" si="0"/>
        <v>Meisatla CL</v>
      </c>
      <c r="C57" s="70">
        <v>57</v>
      </c>
      <c r="D57" s="125"/>
      <c r="E57" s="152"/>
      <c r="F57" s="352" t="s">
        <v>619</v>
      </c>
      <c r="G57" s="193" t="s">
        <v>704</v>
      </c>
      <c r="H57" s="155"/>
      <c r="I57" s="155"/>
      <c r="J57" s="155"/>
      <c r="K57" s="156"/>
      <c r="L57" s="156"/>
      <c r="M57" s="156"/>
      <c r="N57" s="156"/>
      <c r="O57" s="156"/>
      <c r="P57" s="156"/>
      <c r="Q57" s="156"/>
      <c r="R57" s="156"/>
      <c r="S57" s="156"/>
      <c r="T57" s="157">
        <f t="shared" si="1"/>
        <v>0</v>
      </c>
      <c r="U57" s="164">
        <f>U58</f>
        <v>29</v>
      </c>
      <c r="V57" s="196">
        <f>IF(U57=0,0,T57/U57)</f>
        <v>0</v>
      </c>
      <c r="W57" s="199"/>
      <c r="X57" s="177"/>
    </row>
    <row r="58" spans="2:26" ht="13.5" customHeight="1">
      <c r="B58" s="69" t="str">
        <f t="shared" si="0"/>
        <v>Meisatla CL</v>
      </c>
      <c r="C58" s="70">
        <v>58</v>
      </c>
      <c r="D58" s="125"/>
      <c r="E58" s="152"/>
      <c r="F58" s="172" t="s">
        <v>251</v>
      </c>
      <c r="G58" s="193" t="s">
        <v>704</v>
      </c>
      <c r="H58" s="174">
        <f t="shared" ref="H58:S58" si="2">SUM(H56:H57)</f>
        <v>7</v>
      </c>
      <c r="I58" s="174">
        <f t="shared" si="2"/>
        <v>8</v>
      </c>
      <c r="J58" s="174">
        <f t="shared" si="2"/>
        <v>2</v>
      </c>
      <c r="K58" s="174">
        <f t="shared" si="2"/>
        <v>6</v>
      </c>
      <c r="L58" s="174">
        <f t="shared" si="2"/>
        <v>6</v>
      </c>
      <c r="M58" s="174">
        <f t="shared" si="2"/>
        <v>0</v>
      </c>
      <c r="N58" s="174">
        <f t="shared" si="2"/>
        <v>0</v>
      </c>
      <c r="O58" s="174">
        <f t="shared" si="2"/>
        <v>0</v>
      </c>
      <c r="P58" s="174">
        <f t="shared" si="2"/>
        <v>0</v>
      </c>
      <c r="Q58" s="174">
        <f t="shared" si="2"/>
        <v>0</v>
      </c>
      <c r="R58" s="174">
        <f t="shared" si="2"/>
        <v>0</v>
      </c>
      <c r="S58" s="174">
        <f t="shared" si="2"/>
        <v>0</v>
      </c>
      <c r="T58" s="157">
        <f t="shared" si="1"/>
        <v>29</v>
      </c>
      <c r="U58" s="164">
        <f>U56</f>
        <v>29</v>
      </c>
      <c r="V58" s="159"/>
      <c r="W58" s="164"/>
      <c r="X58" s="177"/>
    </row>
    <row r="59" spans="2:26" ht="18.75" customHeight="1">
      <c r="B59" s="69" t="str">
        <f t="shared" si="0"/>
        <v>Meisatla CL</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0</v>
      </c>
      <c r="V59" s="171">
        <f>IF(U59=0,100%,T59/U59)</f>
        <v>1</v>
      </c>
      <c r="W59" s="199">
        <v>5</v>
      </c>
      <c r="X59" s="177"/>
    </row>
    <row r="60" spans="2:26" ht="16.5" customHeight="1">
      <c r="B60" s="69" t="str">
        <f t="shared" si="0"/>
        <v>Meisatla CL</v>
      </c>
      <c r="C60" s="70">
        <v>60</v>
      </c>
      <c r="D60" s="125"/>
      <c r="E60" s="152">
        <v>11</v>
      </c>
      <c r="F60" s="352" t="s">
        <v>648</v>
      </c>
      <c r="G60" s="193" t="s">
        <v>704</v>
      </c>
      <c r="H60" s="155">
        <v>4</v>
      </c>
      <c r="I60" s="155">
        <v>5</v>
      </c>
      <c r="J60" s="155">
        <v>2</v>
      </c>
      <c r="K60" s="156">
        <v>2</v>
      </c>
      <c r="L60" s="156">
        <v>4</v>
      </c>
      <c r="M60" s="156"/>
      <c r="N60" s="156"/>
      <c r="O60" s="156"/>
      <c r="P60" s="156"/>
      <c r="Q60" s="156"/>
      <c r="R60" s="156"/>
      <c r="S60" s="156"/>
      <c r="T60" s="157">
        <f t="shared" si="1"/>
        <v>17</v>
      </c>
      <c r="U60" s="164"/>
      <c r="V60" s="169"/>
      <c r="W60" s="167"/>
      <c r="X60" s="177"/>
    </row>
    <row r="61" spans="2:26" ht="13.5" customHeight="1">
      <c r="B61" s="69" t="str">
        <f t="shared" si="0"/>
        <v>Meisatla CL</v>
      </c>
      <c r="C61" s="70">
        <v>61</v>
      </c>
      <c r="D61" s="125"/>
      <c r="E61" s="152"/>
      <c r="F61" s="352" t="s">
        <v>649</v>
      </c>
      <c r="G61" s="193" t="s">
        <v>704</v>
      </c>
      <c r="H61" s="155">
        <v>3</v>
      </c>
      <c r="I61" s="155">
        <v>3</v>
      </c>
      <c r="J61" s="155"/>
      <c r="K61" s="156">
        <v>4</v>
      </c>
      <c r="L61" s="156">
        <v>2</v>
      </c>
      <c r="M61" s="156"/>
      <c r="N61" s="156"/>
      <c r="O61" s="156"/>
      <c r="P61" s="156"/>
      <c r="Q61" s="156"/>
      <c r="R61" s="156"/>
      <c r="S61" s="156"/>
      <c r="T61" s="157">
        <f t="shared" si="1"/>
        <v>12</v>
      </c>
      <c r="U61" s="164"/>
      <c r="V61" s="354">
        <f>IF(T60=0,0,T61*1000/T60)</f>
        <v>705.88235294117646</v>
      </c>
      <c r="W61" s="354" t="s">
        <v>627</v>
      </c>
      <c r="X61" s="177"/>
      <c r="Z61" s="355"/>
    </row>
    <row r="62" spans="2:26" ht="13.5" customHeight="1">
      <c r="B62" s="69" t="str">
        <f t="shared" si="0"/>
        <v>Meisatla CL</v>
      </c>
      <c r="C62" s="70">
        <v>62</v>
      </c>
      <c r="D62" s="125"/>
      <c r="E62" s="152"/>
      <c r="F62" s="172" t="s">
        <v>252</v>
      </c>
      <c r="G62" s="193" t="s">
        <v>704</v>
      </c>
      <c r="H62" s="174">
        <f t="shared" ref="H62:S62" si="3">SUM(H60:H61)</f>
        <v>7</v>
      </c>
      <c r="I62" s="174">
        <f t="shared" si="3"/>
        <v>8</v>
      </c>
      <c r="J62" s="174">
        <f t="shared" si="3"/>
        <v>2</v>
      </c>
      <c r="K62" s="174">
        <f t="shared" si="3"/>
        <v>6</v>
      </c>
      <c r="L62" s="174">
        <f t="shared" si="3"/>
        <v>6</v>
      </c>
      <c r="M62" s="174">
        <f t="shared" si="3"/>
        <v>0</v>
      </c>
      <c r="N62" s="174">
        <f t="shared" si="3"/>
        <v>0</v>
      </c>
      <c r="O62" s="174">
        <f t="shared" si="3"/>
        <v>0</v>
      </c>
      <c r="P62" s="174">
        <f t="shared" si="3"/>
        <v>0</v>
      </c>
      <c r="Q62" s="174">
        <f t="shared" si="3"/>
        <v>0</v>
      </c>
      <c r="R62" s="174">
        <f t="shared" si="3"/>
        <v>0</v>
      </c>
      <c r="S62" s="174">
        <f t="shared" si="3"/>
        <v>0</v>
      </c>
      <c r="T62" s="157">
        <f t="shared" si="1"/>
        <v>29</v>
      </c>
      <c r="U62" s="164"/>
      <c r="V62" s="169"/>
      <c r="W62" s="167"/>
      <c r="X62" s="177"/>
    </row>
    <row r="63" spans="2:26" ht="13.5" customHeight="1">
      <c r="B63" s="69" t="str">
        <f t="shared" si="0"/>
        <v>Meisatla CL</v>
      </c>
      <c r="C63" s="70">
        <v>63</v>
      </c>
      <c r="D63" s="125"/>
      <c r="E63" s="152">
        <v>12</v>
      </c>
      <c r="F63" s="172" t="s">
        <v>253</v>
      </c>
      <c r="G63" s="193" t="s">
        <v>704</v>
      </c>
      <c r="H63" s="156"/>
      <c r="I63" s="156">
        <v>1</v>
      </c>
      <c r="J63" s="156"/>
      <c r="K63" s="156"/>
      <c r="L63" s="156"/>
      <c r="M63" s="156"/>
      <c r="N63" s="156"/>
      <c r="O63" s="156"/>
      <c r="P63" s="156"/>
      <c r="Q63" s="156"/>
      <c r="R63" s="156"/>
      <c r="S63" s="156"/>
      <c r="T63" s="157">
        <f t="shared" si="1"/>
        <v>1</v>
      </c>
      <c r="U63" s="164">
        <f>T58</f>
        <v>29</v>
      </c>
      <c r="V63" s="196">
        <f>IF(U63=0,0,T63/U63)</f>
        <v>3.4482758620689655E-2</v>
      </c>
      <c r="W63" s="167"/>
      <c r="X63" s="177"/>
    </row>
    <row r="64" spans="2:26" ht="13.5" customHeight="1">
      <c r="B64" s="69" t="str">
        <f t="shared" si="0"/>
        <v>Meisatla CL</v>
      </c>
      <c r="C64" s="70">
        <v>64</v>
      </c>
      <c r="D64" s="125"/>
      <c r="E64" s="345">
        <v>13</v>
      </c>
      <c r="F64" s="172" t="s">
        <v>254</v>
      </c>
      <c r="G64" s="193" t="s">
        <v>704</v>
      </c>
      <c r="H64" s="356">
        <f t="shared" ref="H64:S64" si="4">SUM(H62:H63)</f>
        <v>7</v>
      </c>
      <c r="I64" s="356">
        <f t="shared" si="4"/>
        <v>9</v>
      </c>
      <c r="J64" s="356">
        <f t="shared" si="4"/>
        <v>2</v>
      </c>
      <c r="K64" s="356">
        <f t="shared" si="4"/>
        <v>6</v>
      </c>
      <c r="L64" s="356">
        <f t="shared" si="4"/>
        <v>6</v>
      </c>
      <c r="M64" s="356">
        <f t="shared" si="4"/>
        <v>0</v>
      </c>
      <c r="N64" s="356">
        <f t="shared" si="4"/>
        <v>0</v>
      </c>
      <c r="O64" s="356">
        <f t="shared" si="4"/>
        <v>0</v>
      </c>
      <c r="P64" s="356">
        <f t="shared" si="4"/>
        <v>0</v>
      </c>
      <c r="Q64" s="356">
        <f t="shared" si="4"/>
        <v>0</v>
      </c>
      <c r="R64" s="356">
        <f t="shared" si="4"/>
        <v>0</v>
      </c>
      <c r="S64" s="356">
        <f t="shared" si="4"/>
        <v>0</v>
      </c>
      <c r="T64" s="157">
        <f t="shared" si="1"/>
        <v>30</v>
      </c>
      <c r="U64" s="164">
        <f>T62</f>
        <v>29</v>
      </c>
      <c r="V64" s="196">
        <f>IF(U64=0,0,T64/U64)</f>
        <v>1.0344827586206897</v>
      </c>
      <c r="W64" s="199">
        <v>5</v>
      </c>
      <c r="X64" s="177"/>
    </row>
    <row r="65" spans="2:24" ht="13.5" customHeight="1">
      <c r="B65" s="69" t="str">
        <f t="shared" si="0"/>
        <v>Meisatla CL</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29</v>
      </c>
      <c r="V65" s="196">
        <f>IF(U65=0,0,T65/U65)</f>
        <v>0</v>
      </c>
      <c r="W65" s="199"/>
      <c r="X65" s="177"/>
    </row>
    <row r="66" spans="2:24" ht="13.5" customHeight="1">
      <c r="B66" s="69" t="str">
        <f t="shared" ref="B66:B129" si="5">B65</f>
        <v>Meisatla CL</v>
      </c>
      <c r="C66" s="70">
        <v>66</v>
      </c>
      <c r="D66" s="125"/>
      <c r="E66" s="345">
        <v>15</v>
      </c>
      <c r="F66" s="172" t="s">
        <v>256</v>
      </c>
      <c r="G66" s="193" t="s">
        <v>704</v>
      </c>
      <c r="H66" s="156">
        <v>7</v>
      </c>
      <c r="I66" s="156">
        <v>8</v>
      </c>
      <c r="J66" s="156">
        <v>2</v>
      </c>
      <c r="K66" s="156">
        <v>6</v>
      </c>
      <c r="L66" s="156">
        <v>6</v>
      </c>
      <c r="M66" s="156"/>
      <c r="N66" s="156"/>
      <c r="O66" s="156"/>
      <c r="P66" s="156"/>
      <c r="Q66" s="156"/>
      <c r="R66" s="156"/>
      <c r="S66" s="156"/>
      <c r="T66" s="157">
        <f t="shared" si="1"/>
        <v>29</v>
      </c>
      <c r="U66" s="164">
        <f>T62</f>
        <v>29</v>
      </c>
      <c r="V66" s="196">
        <f>IF(U66=0,0,T66/U66)</f>
        <v>1</v>
      </c>
      <c r="W66" s="199">
        <v>5</v>
      </c>
      <c r="X66" s="177"/>
    </row>
    <row r="67" spans="2:24" ht="13.5" customHeight="1">
      <c r="B67" s="69" t="str">
        <f t="shared" si="5"/>
        <v>Meisatla CL</v>
      </c>
      <c r="C67" s="70">
        <v>67</v>
      </c>
      <c r="D67" s="125"/>
      <c r="E67" s="345">
        <v>16</v>
      </c>
      <c r="F67" s="172" t="s">
        <v>257</v>
      </c>
      <c r="G67" s="193" t="s">
        <v>704</v>
      </c>
      <c r="H67" s="155">
        <v>2</v>
      </c>
      <c r="I67" s="155">
        <v>2</v>
      </c>
      <c r="J67" s="155">
        <v>5</v>
      </c>
      <c r="K67" s="156">
        <v>6</v>
      </c>
      <c r="L67" s="156">
        <v>6</v>
      </c>
      <c r="M67" s="156"/>
      <c r="N67" s="156"/>
      <c r="O67" s="156"/>
      <c r="P67" s="156"/>
      <c r="Q67" s="156"/>
      <c r="R67" s="156"/>
      <c r="S67" s="156"/>
      <c r="T67" s="157">
        <f t="shared" si="1"/>
        <v>21</v>
      </c>
      <c r="U67" s="164">
        <f>50*X33/100</f>
        <v>265.56</v>
      </c>
      <c r="V67" s="171">
        <f>IF(U67=0,0,T67/U67)</f>
        <v>7.9078174423859018E-2</v>
      </c>
      <c r="W67" s="164"/>
      <c r="X67" s="179"/>
    </row>
    <row r="68" spans="2:24" ht="13.5" customHeight="1">
      <c r="B68" s="69" t="str">
        <f t="shared" si="5"/>
        <v>Meisatla CL</v>
      </c>
      <c r="C68" s="70">
        <v>68</v>
      </c>
      <c r="D68" s="125"/>
      <c r="E68" s="152">
        <v>17</v>
      </c>
      <c r="F68" s="172" t="s">
        <v>258</v>
      </c>
      <c r="G68" s="193" t="s">
        <v>704</v>
      </c>
      <c r="H68" s="155">
        <v>3</v>
      </c>
      <c r="I68" s="155">
        <v>7</v>
      </c>
      <c r="J68" s="155">
        <v>38</v>
      </c>
      <c r="K68" s="156">
        <v>46</v>
      </c>
      <c r="L68" s="156">
        <v>52</v>
      </c>
      <c r="M68" s="156"/>
      <c r="N68" s="156"/>
      <c r="O68" s="156"/>
      <c r="P68" s="156"/>
      <c r="Q68" s="156"/>
      <c r="R68" s="156"/>
      <c r="S68" s="156"/>
      <c r="T68" s="157">
        <f t="shared" si="1"/>
        <v>146</v>
      </c>
      <c r="U68" s="199"/>
      <c r="V68" s="357"/>
      <c r="W68" s="164"/>
      <c r="X68" s="179"/>
    </row>
    <row r="69" spans="2:24" ht="13.5" customHeight="1">
      <c r="B69" s="69" t="str">
        <f t="shared" si="5"/>
        <v>Meisatla CL</v>
      </c>
      <c r="C69" s="70">
        <v>69</v>
      </c>
      <c r="D69" s="125"/>
      <c r="E69" s="152"/>
      <c r="F69" s="172" t="s">
        <v>259</v>
      </c>
      <c r="G69" s="193" t="s">
        <v>704</v>
      </c>
      <c r="H69" s="155">
        <v>120</v>
      </c>
      <c r="I69" s="155">
        <v>150</v>
      </c>
      <c r="J69" s="155">
        <v>130</v>
      </c>
      <c r="K69" s="156">
        <v>90</v>
      </c>
      <c r="L69" s="156">
        <v>120</v>
      </c>
      <c r="M69" s="156"/>
      <c r="N69" s="156"/>
      <c r="O69" s="156"/>
      <c r="P69" s="156"/>
      <c r="Q69" s="156"/>
      <c r="R69" s="156"/>
      <c r="S69" s="156"/>
      <c r="T69" s="157">
        <f t="shared" si="1"/>
        <v>610</v>
      </c>
      <c r="U69" s="199"/>
      <c r="V69" s="357"/>
      <c r="W69" s="167"/>
      <c r="X69" s="179"/>
    </row>
    <row r="70" spans="2:24" ht="13.5" customHeight="1">
      <c r="B70" s="69" t="str">
        <f t="shared" si="5"/>
        <v>Meisatla CL</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Meisatla CL</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Meisatla CL</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Meisatla CL</v>
      </c>
      <c r="C73" s="70">
        <v>73</v>
      </c>
      <c r="D73" s="125"/>
      <c r="E73" s="152">
        <v>19</v>
      </c>
      <c r="F73" s="172" t="s">
        <v>263</v>
      </c>
      <c r="G73" s="193" t="s">
        <v>704</v>
      </c>
      <c r="H73" s="155"/>
      <c r="I73" s="155"/>
      <c r="J73" s="155"/>
      <c r="K73" s="156"/>
      <c r="L73" s="156"/>
      <c r="M73" s="156"/>
      <c r="N73" s="156"/>
      <c r="O73" s="156"/>
      <c r="P73" s="156"/>
      <c r="Q73" s="156"/>
      <c r="R73" s="156"/>
      <c r="S73" s="156"/>
      <c r="T73" s="157">
        <f t="shared" si="1"/>
        <v>0</v>
      </c>
      <c r="U73" s="164">
        <f>T56</f>
        <v>29</v>
      </c>
      <c r="V73" s="171">
        <f>IF(U73=0,0,T73/U73)</f>
        <v>0</v>
      </c>
      <c r="W73" s="164"/>
      <c r="X73" s="177"/>
    </row>
    <row r="74" spans="2:24" ht="13.5" customHeight="1">
      <c r="B74" s="69" t="str">
        <f t="shared" si="5"/>
        <v>Meisatla CL</v>
      </c>
      <c r="C74" s="70">
        <v>74</v>
      </c>
      <c r="D74" s="125"/>
      <c r="E74" s="152">
        <v>20</v>
      </c>
      <c r="F74" s="176" t="s">
        <v>620</v>
      </c>
      <c r="G74" s="193" t="s">
        <v>704</v>
      </c>
      <c r="H74" s="155">
        <v>7</v>
      </c>
      <c r="I74" s="155">
        <v>8</v>
      </c>
      <c r="J74" s="155">
        <v>2</v>
      </c>
      <c r="K74" s="156">
        <v>6</v>
      </c>
      <c r="L74" s="156">
        <v>6</v>
      </c>
      <c r="M74" s="156"/>
      <c r="N74" s="156"/>
      <c r="O74" s="156"/>
      <c r="P74" s="156"/>
      <c r="Q74" s="156"/>
      <c r="R74" s="156"/>
      <c r="S74" s="156"/>
      <c r="T74" s="157">
        <f t="shared" si="1"/>
        <v>29</v>
      </c>
      <c r="U74" s="164">
        <f>T56</f>
        <v>29</v>
      </c>
      <c r="V74" s="171">
        <f>IF(U74=0,0,T74/U74)</f>
        <v>1</v>
      </c>
      <c r="W74" s="164"/>
      <c r="X74" s="177"/>
    </row>
    <row r="75" spans="2:24" ht="13.5" customHeight="1">
      <c r="B75" s="69" t="str">
        <f t="shared" si="5"/>
        <v>Meisatla CL</v>
      </c>
      <c r="C75" s="70">
        <v>75</v>
      </c>
      <c r="D75" s="125"/>
      <c r="E75" s="152"/>
      <c r="F75" s="176" t="s">
        <v>621</v>
      </c>
      <c r="G75" s="193" t="s">
        <v>704</v>
      </c>
      <c r="H75" s="163">
        <v>7</v>
      </c>
      <c r="I75" s="163">
        <v>8</v>
      </c>
      <c r="J75" s="163">
        <v>2</v>
      </c>
      <c r="K75" s="156">
        <v>6</v>
      </c>
      <c r="L75" s="156">
        <v>6</v>
      </c>
      <c r="M75" s="156"/>
      <c r="N75" s="156"/>
      <c r="O75" s="156"/>
      <c r="P75" s="156"/>
      <c r="Q75" s="156"/>
      <c r="R75" s="156"/>
      <c r="S75" s="156"/>
      <c r="T75" s="157">
        <f t="shared" si="1"/>
        <v>29</v>
      </c>
      <c r="U75" s="164">
        <f>T56</f>
        <v>29</v>
      </c>
      <c r="V75" s="171">
        <f>IF(U75=0,0,T75/U75)</f>
        <v>1</v>
      </c>
      <c r="W75" s="164"/>
      <c r="X75" s="177"/>
    </row>
    <row r="76" spans="2:24" ht="13.5" customHeight="1">
      <c r="B76" s="69" t="str">
        <f t="shared" si="5"/>
        <v>Meisatla CL</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2.9</v>
      </c>
      <c r="V76" s="171">
        <f>IF(U76=0,0,T76/U76)</f>
        <v>0</v>
      </c>
      <c r="W76" s="164"/>
      <c r="X76" s="177"/>
    </row>
    <row r="77" spans="2:24" ht="13.5" customHeight="1">
      <c r="B77" s="69" t="str">
        <f t="shared" si="5"/>
        <v>Meisatla CL</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2.9</v>
      </c>
      <c r="V77" s="171">
        <f>IF(U77=0,0,T77/U77)</f>
        <v>0</v>
      </c>
      <c r="W77" s="164"/>
      <c r="X77" s="177"/>
    </row>
    <row r="78" spans="2:24" ht="3.9" customHeight="1">
      <c r="B78" s="69" t="str">
        <f t="shared" si="5"/>
        <v>Meisatla CL</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Meisatla CL</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Meisatla CL</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Meisatla CL</v>
      </c>
      <c r="C81" s="70">
        <v>81</v>
      </c>
      <c r="D81" s="125"/>
      <c r="E81" s="191">
        <v>1</v>
      </c>
      <c r="F81" s="192" t="s">
        <v>265</v>
      </c>
      <c r="G81" s="193" t="s">
        <v>704</v>
      </c>
      <c r="H81" s="155">
        <v>2</v>
      </c>
      <c r="I81" s="155">
        <v>2</v>
      </c>
      <c r="J81" s="155">
        <v>2</v>
      </c>
      <c r="K81" s="156">
        <v>2</v>
      </c>
      <c r="L81" s="156">
        <v>2</v>
      </c>
      <c r="M81" s="156"/>
      <c r="N81" s="156"/>
      <c r="O81" s="156"/>
      <c r="P81" s="156"/>
      <c r="Q81" s="156"/>
      <c r="R81" s="156"/>
      <c r="S81" s="156"/>
      <c r="T81" s="157">
        <f t="shared" ref="T81:T90" si="7">SUM(H81:S81)</f>
        <v>10</v>
      </c>
      <c r="U81" s="158">
        <f>COUNT(H81:S81)</f>
        <v>5</v>
      </c>
      <c r="V81" s="159"/>
      <c r="W81" s="164"/>
      <c r="X81" s="161"/>
    </row>
    <row r="82" spans="2:24" ht="12" customHeight="1">
      <c r="B82" s="69" t="str">
        <f t="shared" si="5"/>
        <v>Meisatla CL</v>
      </c>
      <c r="C82" s="70">
        <v>82</v>
      </c>
      <c r="D82" s="125"/>
      <c r="E82" s="191">
        <v>2</v>
      </c>
      <c r="F82" s="192" t="s">
        <v>266</v>
      </c>
      <c r="G82" s="193" t="s">
        <v>704</v>
      </c>
      <c r="H82" s="155">
        <v>2</v>
      </c>
      <c r="I82" s="155">
        <v>2</v>
      </c>
      <c r="J82" s="155">
        <v>2</v>
      </c>
      <c r="K82" s="156">
        <v>2</v>
      </c>
      <c r="L82" s="156">
        <v>2</v>
      </c>
      <c r="M82" s="156"/>
      <c r="N82" s="156"/>
      <c r="O82" s="156"/>
      <c r="P82" s="156"/>
      <c r="Q82" s="156"/>
      <c r="R82" s="156"/>
      <c r="S82" s="156"/>
      <c r="T82" s="157">
        <f t="shared" si="7"/>
        <v>10</v>
      </c>
      <c r="U82" s="164">
        <f>U81</f>
        <v>5</v>
      </c>
      <c r="V82" s="159">
        <f>IF(U82=0,0,T82/U82)</f>
        <v>2</v>
      </c>
      <c r="W82" s="199"/>
      <c r="X82" s="177"/>
    </row>
    <row r="83" spans="2:24" ht="12" customHeight="1">
      <c r="B83" s="69" t="str">
        <f t="shared" si="5"/>
        <v>Meisatla CL</v>
      </c>
      <c r="C83" s="70">
        <v>83</v>
      </c>
      <c r="D83" s="125"/>
      <c r="E83" s="191">
        <v>3</v>
      </c>
      <c r="F83" s="192" t="s">
        <v>267</v>
      </c>
      <c r="G83" s="193" t="s">
        <v>704</v>
      </c>
      <c r="H83" s="360">
        <v>10</v>
      </c>
      <c r="I83" s="360">
        <v>7</v>
      </c>
      <c r="J83" s="360">
        <v>8</v>
      </c>
      <c r="K83" s="361">
        <v>12</v>
      </c>
      <c r="L83" s="361">
        <v>7</v>
      </c>
      <c r="M83" s="361"/>
      <c r="N83" s="361"/>
      <c r="O83" s="361"/>
      <c r="P83" s="361"/>
      <c r="Q83" s="361"/>
      <c r="R83" s="361"/>
      <c r="S83" s="156"/>
      <c r="T83" s="205">
        <f t="shared" si="7"/>
        <v>44</v>
      </c>
      <c r="U83" s="164">
        <f>T48</f>
        <v>8</v>
      </c>
      <c r="V83" s="171">
        <f t="shared" ref="V83:V90" si="8">IF(U83=0,0,T83/U83)</f>
        <v>5.5</v>
      </c>
      <c r="W83" s="199">
        <v>5</v>
      </c>
      <c r="X83" s="177" t="s">
        <v>268</v>
      </c>
    </row>
    <row r="84" spans="2:24" ht="12" customHeight="1">
      <c r="B84" s="69" t="str">
        <f t="shared" si="5"/>
        <v>Meisatla CL</v>
      </c>
      <c r="C84" s="70">
        <v>84</v>
      </c>
      <c r="D84" s="125"/>
      <c r="E84" s="348">
        <v>4</v>
      </c>
      <c r="F84" s="192" t="s">
        <v>269</v>
      </c>
      <c r="G84" s="193" t="s">
        <v>704</v>
      </c>
      <c r="H84" s="163">
        <v>7</v>
      </c>
      <c r="I84" s="163">
        <v>8</v>
      </c>
      <c r="J84" s="163">
        <v>2</v>
      </c>
      <c r="K84" s="156">
        <v>6</v>
      </c>
      <c r="L84" s="156">
        <v>6</v>
      </c>
      <c r="M84" s="156"/>
      <c r="N84" s="156"/>
      <c r="O84" s="156"/>
      <c r="P84" s="156"/>
      <c r="Q84" s="156"/>
      <c r="R84" s="156"/>
      <c r="S84" s="156"/>
      <c r="T84" s="157">
        <f t="shared" si="7"/>
        <v>29</v>
      </c>
      <c r="U84" s="164">
        <f>T62</f>
        <v>29</v>
      </c>
      <c r="V84" s="171">
        <f t="shared" si="8"/>
        <v>1</v>
      </c>
      <c r="W84" s="199">
        <v>5</v>
      </c>
      <c r="X84" s="177"/>
    </row>
    <row r="85" spans="2:24" ht="12" customHeight="1">
      <c r="B85" s="69" t="str">
        <f t="shared" si="5"/>
        <v>Meisatla CL</v>
      </c>
      <c r="C85" s="70">
        <v>85</v>
      </c>
      <c r="D85" s="125"/>
      <c r="E85" s="191">
        <v>5</v>
      </c>
      <c r="F85" s="192" t="s">
        <v>83</v>
      </c>
      <c r="G85" s="193" t="s">
        <v>704</v>
      </c>
      <c r="H85" s="163">
        <v>7</v>
      </c>
      <c r="I85" s="163">
        <v>8</v>
      </c>
      <c r="J85" s="163">
        <v>2</v>
      </c>
      <c r="K85" s="156">
        <v>6</v>
      </c>
      <c r="L85" s="156">
        <v>6</v>
      </c>
      <c r="M85" s="156"/>
      <c r="N85" s="156"/>
      <c r="O85" s="156"/>
      <c r="P85" s="156"/>
      <c r="Q85" s="156"/>
      <c r="R85" s="156"/>
      <c r="S85" s="156"/>
      <c r="T85" s="157">
        <f t="shared" si="7"/>
        <v>29</v>
      </c>
      <c r="U85" s="164">
        <f>T62</f>
        <v>29</v>
      </c>
      <c r="V85" s="171">
        <f t="shared" si="8"/>
        <v>1</v>
      </c>
      <c r="W85" s="164"/>
      <c r="X85" s="177"/>
    </row>
    <row r="86" spans="2:24" ht="12" customHeight="1">
      <c r="B86" s="69" t="str">
        <f t="shared" si="5"/>
        <v>Meisatla CL</v>
      </c>
      <c r="C86" s="70">
        <v>86</v>
      </c>
      <c r="D86" s="125"/>
      <c r="E86" s="191">
        <v>6</v>
      </c>
      <c r="F86" s="192" t="s">
        <v>84</v>
      </c>
      <c r="G86" s="193" t="s">
        <v>704</v>
      </c>
      <c r="H86" s="163">
        <v>7</v>
      </c>
      <c r="I86" s="163">
        <v>8</v>
      </c>
      <c r="J86" s="163">
        <v>2</v>
      </c>
      <c r="K86" s="156">
        <v>6</v>
      </c>
      <c r="L86" s="156">
        <v>6</v>
      </c>
      <c r="M86" s="156"/>
      <c r="N86" s="156"/>
      <c r="O86" s="156"/>
      <c r="P86" s="156"/>
      <c r="Q86" s="156"/>
      <c r="R86" s="156"/>
      <c r="S86" s="156"/>
      <c r="T86" s="157">
        <f t="shared" si="7"/>
        <v>29</v>
      </c>
      <c r="U86" s="164">
        <f>T62</f>
        <v>29</v>
      </c>
      <c r="V86" s="171">
        <f t="shared" si="8"/>
        <v>1</v>
      </c>
      <c r="W86" s="164"/>
      <c r="X86" s="177"/>
    </row>
    <row r="87" spans="2:24" ht="12" customHeight="1">
      <c r="B87" s="69" t="str">
        <f t="shared" si="5"/>
        <v>Meisatla CL</v>
      </c>
      <c r="C87" s="70">
        <v>87</v>
      </c>
      <c r="D87" s="125"/>
      <c r="E87" s="348">
        <v>7</v>
      </c>
      <c r="F87" s="192" t="s">
        <v>270</v>
      </c>
      <c r="G87" s="193" t="s">
        <v>704</v>
      </c>
      <c r="H87" s="155">
        <v>10</v>
      </c>
      <c r="I87" s="155">
        <v>9</v>
      </c>
      <c r="J87" s="155">
        <v>5</v>
      </c>
      <c r="K87" s="156">
        <v>3</v>
      </c>
      <c r="L87" s="156">
        <v>8</v>
      </c>
      <c r="M87" s="156"/>
      <c r="N87" s="156"/>
      <c r="O87" s="156"/>
      <c r="P87" s="156"/>
      <c r="Q87" s="156"/>
      <c r="R87" s="156"/>
      <c r="S87" s="156"/>
      <c r="T87" s="157">
        <f t="shared" si="7"/>
        <v>35</v>
      </c>
      <c r="U87" s="164">
        <f>T62</f>
        <v>29</v>
      </c>
      <c r="V87" s="171">
        <f t="shared" si="8"/>
        <v>1.2068965517241379</v>
      </c>
      <c r="W87" s="199">
        <v>10</v>
      </c>
      <c r="X87" s="177"/>
    </row>
    <row r="88" spans="2:24" ht="12" customHeight="1">
      <c r="B88" s="69" t="str">
        <f t="shared" si="5"/>
        <v>Meisatla CL</v>
      </c>
      <c r="C88" s="70">
        <v>88</v>
      </c>
      <c r="D88" s="125"/>
      <c r="E88" s="348">
        <v>8</v>
      </c>
      <c r="F88" s="192" t="s">
        <v>271</v>
      </c>
      <c r="G88" s="193" t="s">
        <v>704</v>
      </c>
      <c r="H88" s="155">
        <v>6</v>
      </c>
      <c r="I88" s="155">
        <v>6</v>
      </c>
      <c r="J88" s="155">
        <v>4</v>
      </c>
      <c r="K88" s="156">
        <v>6</v>
      </c>
      <c r="L88" s="156">
        <v>3</v>
      </c>
      <c r="M88" s="156"/>
      <c r="N88" s="156"/>
      <c r="O88" s="156"/>
      <c r="P88" s="156"/>
      <c r="Q88" s="156"/>
      <c r="R88" s="156"/>
      <c r="S88" s="156"/>
      <c r="T88" s="157">
        <f t="shared" si="7"/>
        <v>25</v>
      </c>
      <c r="U88" s="158">
        <f>X23</f>
        <v>71.404998420045047</v>
      </c>
      <c r="V88" s="171">
        <f t="shared" si="8"/>
        <v>0.35011554587447363</v>
      </c>
      <c r="W88" s="199">
        <v>5</v>
      </c>
      <c r="X88" s="161" t="s">
        <v>796</v>
      </c>
    </row>
    <row r="89" spans="2:24" ht="12" customHeight="1">
      <c r="B89" s="69" t="str">
        <f t="shared" si="5"/>
        <v>Meisatla CL</v>
      </c>
      <c r="C89" s="70">
        <v>89</v>
      </c>
      <c r="D89" s="125"/>
      <c r="E89" s="191">
        <v>9</v>
      </c>
      <c r="F89" s="192" t="s">
        <v>272</v>
      </c>
      <c r="G89" s="193" t="s">
        <v>704</v>
      </c>
      <c r="H89" s="155">
        <v>4</v>
      </c>
      <c r="I89" s="155">
        <v>7</v>
      </c>
      <c r="J89" s="155">
        <v>4</v>
      </c>
      <c r="K89" s="156">
        <v>5</v>
      </c>
      <c r="L89" s="156">
        <v>4</v>
      </c>
      <c r="M89" s="156"/>
      <c r="N89" s="156"/>
      <c r="O89" s="156"/>
      <c r="P89" s="156"/>
      <c r="Q89" s="156"/>
      <c r="R89" s="156"/>
      <c r="S89" s="156"/>
      <c r="T89" s="157">
        <f t="shared" si="7"/>
        <v>24</v>
      </c>
      <c r="U89" s="158">
        <f>X24</f>
        <v>71.047973427944868</v>
      </c>
      <c r="V89" s="171">
        <f t="shared" si="8"/>
        <v>0.33779992365778339</v>
      </c>
      <c r="W89" s="164">
        <v>5</v>
      </c>
      <c r="X89" s="161" t="s">
        <v>796</v>
      </c>
    </row>
    <row r="90" spans="2:24" ht="12" customHeight="1">
      <c r="B90" s="69" t="str">
        <f t="shared" si="5"/>
        <v>Meisatla CL</v>
      </c>
      <c r="C90" s="70">
        <v>90</v>
      </c>
      <c r="D90" s="125"/>
      <c r="E90" s="191">
        <v>10</v>
      </c>
      <c r="F90" s="192" t="s">
        <v>273</v>
      </c>
      <c r="G90" s="193" t="s">
        <v>704</v>
      </c>
      <c r="H90" s="155">
        <v>3</v>
      </c>
      <c r="I90" s="155">
        <v>4</v>
      </c>
      <c r="J90" s="155">
        <v>3</v>
      </c>
      <c r="K90" s="156">
        <v>3</v>
      </c>
      <c r="L90" s="156">
        <v>3</v>
      </c>
      <c r="M90" s="156"/>
      <c r="N90" s="156"/>
      <c r="O90" s="156"/>
      <c r="P90" s="156"/>
      <c r="Q90" s="156"/>
      <c r="R90" s="156"/>
      <c r="S90" s="156"/>
      <c r="T90" s="157">
        <f t="shared" si="7"/>
        <v>16</v>
      </c>
      <c r="U90" s="158">
        <f>X25</f>
        <v>70.870353494374726</v>
      </c>
      <c r="V90" s="171">
        <f t="shared" si="8"/>
        <v>0.22576436000520284</v>
      </c>
      <c r="W90" s="164">
        <v>5</v>
      </c>
      <c r="X90" s="161" t="s">
        <v>796</v>
      </c>
    </row>
    <row r="91" spans="2:24" ht="1.5" customHeight="1">
      <c r="B91" s="69" t="str">
        <f t="shared" si="5"/>
        <v>Meisatla CL</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Meisatla CL</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Meisatla CL</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Meisatla CL</v>
      </c>
      <c r="C94" s="70">
        <v>94</v>
      </c>
      <c r="D94" s="125"/>
      <c r="E94" s="345">
        <v>1</v>
      </c>
      <c r="F94" s="195" t="s">
        <v>274</v>
      </c>
      <c r="G94" s="193" t="s">
        <v>704</v>
      </c>
      <c r="H94" s="174">
        <f>SUM(H95:H98)</f>
        <v>30</v>
      </c>
      <c r="I94" s="174">
        <f t="shared" ref="I94:S94" si="9">SUM(I95:I98)</f>
        <v>37</v>
      </c>
      <c r="J94" s="174">
        <f t="shared" si="9"/>
        <v>46</v>
      </c>
      <c r="K94" s="174">
        <f t="shared" si="9"/>
        <v>44</v>
      </c>
      <c r="L94" s="174">
        <f t="shared" si="9"/>
        <v>41</v>
      </c>
      <c r="M94" s="174">
        <f t="shared" si="9"/>
        <v>0</v>
      </c>
      <c r="N94" s="174">
        <f t="shared" si="9"/>
        <v>0</v>
      </c>
      <c r="O94" s="174">
        <f t="shared" si="9"/>
        <v>0</v>
      </c>
      <c r="P94" s="174">
        <f t="shared" si="9"/>
        <v>0</v>
      </c>
      <c r="Q94" s="174">
        <f t="shared" si="9"/>
        <v>0</v>
      </c>
      <c r="R94" s="174">
        <f t="shared" si="9"/>
        <v>0</v>
      </c>
      <c r="S94" s="174">
        <f t="shared" si="9"/>
        <v>0</v>
      </c>
      <c r="T94" s="157">
        <f t="shared" ref="T94:T101" si="10">SUM(H94:S94)</f>
        <v>198</v>
      </c>
      <c r="U94" s="164">
        <f>10*G20/100</f>
        <v>442.6</v>
      </c>
      <c r="V94" s="171">
        <f>IF(U94=0,0,T94/U94)</f>
        <v>0.44735652959783095</v>
      </c>
      <c r="W94" s="199">
        <v>10</v>
      </c>
      <c r="X94" s="177"/>
    </row>
    <row r="95" spans="2:24" ht="15.9" customHeight="1">
      <c r="B95" s="69" t="str">
        <f t="shared" si="5"/>
        <v>Meisatla CL</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Meisatla CL</v>
      </c>
      <c r="C96" s="70">
        <v>96</v>
      </c>
      <c r="D96" s="125"/>
      <c r="E96" s="191"/>
      <c r="F96" s="203" t="s">
        <v>624</v>
      </c>
      <c r="G96" s="193" t="s">
        <v>704</v>
      </c>
      <c r="H96" s="155">
        <v>20</v>
      </c>
      <c r="I96" s="155">
        <v>28</v>
      </c>
      <c r="J96" s="155">
        <v>30</v>
      </c>
      <c r="K96" s="156">
        <v>15</v>
      </c>
      <c r="L96" s="156">
        <v>16</v>
      </c>
      <c r="M96" s="156"/>
      <c r="N96" s="156"/>
      <c r="O96" s="156"/>
      <c r="P96" s="156"/>
      <c r="Q96" s="156"/>
      <c r="R96" s="156"/>
      <c r="S96" s="156"/>
      <c r="T96" s="157">
        <f t="shared" si="10"/>
        <v>109</v>
      </c>
      <c r="U96" s="164"/>
      <c r="V96" s="171">
        <f>IF(T94=0,0,T96/T94)</f>
        <v>0.5505050505050505</v>
      </c>
      <c r="W96" s="164"/>
      <c r="X96" s="177"/>
    </row>
    <row r="97" spans="2:26" ht="13.5" customHeight="1">
      <c r="B97" s="69" t="str">
        <f t="shared" si="5"/>
        <v>Meisatla CL</v>
      </c>
      <c r="C97" s="70">
        <v>97</v>
      </c>
      <c r="D97" s="125"/>
      <c r="E97" s="191"/>
      <c r="F97" s="203" t="s">
        <v>626</v>
      </c>
      <c r="G97" s="193" t="s">
        <v>704</v>
      </c>
      <c r="H97" s="155"/>
      <c r="I97" s="155"/>
      <c r="J97" s="155"/>
      <c r="K97" s="156"/>
      <c r="L97" s="156"/>
      <c r="M97" s="156"/>
      <c r="N97" s="156"/>
      <c r="O97" s="156"/>
      <c r="P97" s="156"/>
      <c r="Q97" s="156"/>
      <c r="R97" s="156"/>
      <c r="S97" s="156"/>
      <c r="T97" s="157">
        <f t="shared" si="10"/>
        <v>0</v>
      </c>
      <c r="U97" s="164"/>
      <c r="V97" s="171">
        <f>IF(T94=0,0,T97/T94)</f>
        <v>0</v>
      </c>
      <c r="W97" s="164"/>
      <c r="X97" s="177"/>
    </row>
    <row r="98" spans="2:26" ht="13.5" customHeight="1">
      <c r="B98" s="69" t="str">
        <f t="shared" si="5"/>
        <v>Meisatla CL</v>
      </c>
      <c r="C98" s="70">
        <v>98</v>
      </c>
      <c r="D98" s="125"/>
      <c r="E98" s="191"/>
      <c r="F98" s="195" t="s">
        <v>794</v>
      </c>
      <c r="G98" s="193" t="s">
        <v>704</v>
      </c>
      <c r="H98" s="155">
        <v>10</v>
      </c>
      <c r="I98" s="155">
        <v>9</v>
      </c>
      <c r="J98" s="155">
        <v>16</v>
      </c>
      <c r="K98" s="156">
        <v>29</v>
      </c>
      <c r="L98" s="156">
        <v>25</v>
      </c>
      <c r="M98" s="156"/>
      <c r="N98" s="156"/>
      <c r="O98" s="156"/>
      <c r="P98" s="156"/>
      <c r="Q98" s="156"/>
      <c r="R98" s="156"/>
      <c r="S98" s="156"/>
      <c r="T98" s="157">
        <f t="shared" si="10"/>
        <v>89</v>
      </c>
      <c r="U98" s="164"/>
      <c r="V98" s="171">
        <f>IF(T94=0,0,T98/T94)</f>
        <v>0.4494949494949495</v>
      </c>
      <c r="W98" s="164"/>
      <c r="X98" s="177"/>
    </row>
    <row r="99" spans="2:26" ht="13.5" customHeight="1">
      <c r="B99" s="69" t="str">
        <f t="shared" si="5"/>
        <v>Meisatla CL</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7</v>
      </c>
      <c r="V99" s="357">
        <f>IF(U99=0,0,T99/U99)</f>
        <v>0</v>
      </c>
      <c r="W99" s="167"/>
      <c r="X99" s="161" t="s">
        <v>797</v>
      </c>
    </row>
    <row r="100" spans="2:26" ht="13.5" customHeight="1">
      <c r="B100" s="69" t="str">
        <f t="shared" si="5"/>
        <v>Meisatla CL</v>
      </c>
      <c r="C100" s="70">
        <v>100</v>
      </c>
      <c r="D100" s="125"/>
      <c r="E100" s="191"/>
      <c r="F100" s="195" t="s">
        <v>92</v>
      </c>
      <c r="G100" s="193" t="s">
        <v>704</v>
      </c>
      <c r="H100" s="155">
        <v>2</v>
      </c>
      <c r="I100" s="155"/>
      <c r="J100" s="155">
        <v>2</v>
      </c>
      <c r="K100" s="156">
        <v>3</v>
      </c>
      <c r="L100" s="156"/>
      <c r="M100" s="156"/>
      <c r="N100" s="156"/>
      <c r="O100" s="156"/>
      <c r="P100" s="156"/>
      <c r="Q100" s="156"/>
      <c r="R100" s="156"/>
      <c r="S100" s="156"/>
      <c r="T100" s="157">
        <f t="shared" si="10"/>
        <v>7</v>
      </c>
      <c r="U100" s="164">
        <f>T101</f>
        <v>7</v>
      </c>
      <c r="V100" s="357">
        <f>IF(U100=0,0,T100/U100)</f>
        <v>1</v>
      </c>
      <c r="W100" s="167"/>
      <c r="X100" s="161" t="s">
        <v>797</v>
      </c>
    </row>
    <row r="101" spans="2:26" ht="13.5" customHeight="1">
      <c r="B101" s="69" t="str">
        <f t="shared" si="5"/>
        <v>Meisatla CL</v>
      </c>
      <c r="C101" s="70">
        <v>101</v>
      </c>
      <c r="D101" s="125"/>
      <c r="E101" s="348"/>
      <c r="F101" s="195" t="s">
        <v>93</v>
      </c>
      <c r="G101" s="193" t="s">
        <v>704</v>
      </c>
      <c r="H101" s="174">
        <f t="shared" ref="H101:S101" si="11">SUM(H99:H100)</f>
        <v>2</v>
      </c>
      <c r="I101" s="174">
        <f t="shared" si="11"/>
        <v>0</v>
      </c>
      <c r="J101" s="174">
        <f t="shared" si="11"/>
        <v>2</v>
      </c>
      <c r="K101" s="174">
        <f t="shared" si="11"/>
        <v>3</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7</v>
      </c>
      <c r="U101" s="164"/>
      <c r="V101" s="363">
        <f>IF(G20=0,0,T101*1000/G20)</f>
        <v>1.5815634884771803</v>
      </c>
      <c r="W101" s="354" t="s">
        <v>275</v>
      </c>
      <c r="X101" s="177"/>
      <c r="Z101" s="364"/>
    </row>
    <row r="102" spans="2:26" ht="13.5" customHeight="1">
      <c r="B102" s="69" t="str">
        <f t="shared" si="5"/>
        <v>Meisatla CL</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Meisatla CL</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Meisatla CL</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Meisatla CL</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Meisatla CL</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Meisatla CL</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12.62</v>
      </c>
      <c r="V107" s="171">
        <f>IF(U107=0,0,T107/U107)</f>
        <v>0</v>
      </c>
      <c r="W107" s="164">
        <v>10</v>
      </c>
      <c r="X107" s="177"/>
    </row>
    <row r="108" spans="2:26" ht="1.5" customHeight="1">
      <c r="B108" s="69" t="str">
        <f t="shared" si="5"/>
        <v>Meisatla CL</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Meisatla CL</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Meisatla CL</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Meisatla CL</v>
      </c>
      <c r="C111" s="70">
        <v>111</v>
      </c>
      <c r="D111" s="125"/>
      <c r="E111" s="348">
        <v>1</v>
      </c>
      <c r="F111" s="195" t="s">
        <v>279</v>
      </c>
      <c r="G111" s="193" t="s">
        <v>704</v>
      </c>
      <c r="H111" s="204">
        <f t="shared" ref="H111:S111" si="12">SUM(H112:H113)/2</f>
        <v>19</v>
      </c>
      <c r="I111" s="204">
        <f t="shared" si="12"/>
        <v>0</v>
      </c>
      <c r="J111" s="204">
        <f t="shared" si="12"/>
        <v>16.5</v>
      </c>
      <c r="K111" s="204">
        <f t="shared" si="12"/>
        <v>18.5</v>
      </c>
      <c r="L111" s="204">
        <f t="shared" si="12"/>
        <v>21</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75</v>
      </c>
      <c r="U111" s="158">
        <f>X28</f>
        <v>1637.62</v>
      </c>
      <c r="V111" s="171">
        <f t="shared" ref="V111:V121" si="14">IF(U111=0,0,T111/U111)</f>
        <v>4.5798170515748464E-2</v>
      </c>
      <c r="W111" s="164">
        <v>10</v>
      </c>
      <c r="X111" s="161" t="s">
        <v>796</v>
      </c>
    </row>
    <row r="112" spans="2:26" ht="14.25" customHeight="1">
      <c r="B112" s="69" t="str">
        <f t="shared" si="5"/>
        <v>Meisatla CL</v>
      </c>
      <c r="C112" s="70">
        <v>112</v>
      </c>
      <c r="D112" s="125"/>
      <c r="E112" s="348"/>
      <c r="F112" s="195" t="s">
        <v>280</v>
      </c>
      <c r="G112" s="193" t="s">
        <v>704</v>
      </c>
      <c r="H112" s="155">
        <v>38</v>
      </c>
      <c r="I112" s="155"/>
      <c r="J112" s="155">
        <v>33</v>
      </c>
      <c r="K112" s="156">
        <v>37</v>
      </c>
      <c r="L112" s="156">
        <v>42</v>
      </c>
      <c r="M112" s="156"/>
      <c r="N112" s="156"/>
      <c r="O112" s="156"/>
      <c r="P112" s="156"/>
      <c r="Q112" s="156"/>
      <c r="R112" s="156"/>
      <c r="S112" s="156"/>
      <c r="T112" s="157">
        <f t="shared" si="13"/>
        <v>150</v>
      </c>
      <c r="U112" s="158">
        <f>X28</f>
        <v>1637.62</v>
      </c>
      <c r="V112" s="171">
        <f t="shared" si="14"/>
        <v>9.1596341031496928E-2</v>
      </c>
      <c r="W112" s="164"/>
      <c r="X112" s="161" t="s">
        <v>796</v>
      </c>
    </row>
    <row r="113" spans="2:26" ht="14.25" customHeight="1">
      <c r="B113" s="69" t="str">
        <f t="shared" si="5"/>
        <v>Meisatla CL</v>
      </c>
      <c r="C113" s="70">
        <v>113</v>
      </c>
      <c r="D113" s="125"/>
      <c r="E113" s="348"/>
      <c r="F113" s="195" t="s">
        <v>281</v>
      </c>
      <c r="G113" s="193" t="s">
        <v>704</v>
      </c>
      <c r="H113" s="155"/>
      <c r="I113" s="155"/>
      <c r="J113" s="155"/>
      <c r="K113" s="156"/>
      <c r="L113" s="156"/>
      <c r="M113" s="156"/>
      <c r="N113" s="156"/>
      <c r="O113" s="156"/>
      <c r="P113" s="156"/>
      <c r="Q113" s="156"/>
      <c r="R113" s="156"/>
      <c r="S113" s="156"/>
      <c r="T113" s="157">
        <f t="shared" si="13"/>
        <v>0</v>
      </c>
      <c r="U113" s="158">
        <f>X28</f>
        <v>1637.62</v>
      </c>
      <c r="V113" s="171">
        <f t="shared" si="14"/>
        <v>0</v>
      </c>
      <c r="W113" s="164"/>
      <c r="X113" s="161" t="s">
        <v>796</v>
      </c>
    </row>
    <row r="114" spans="2:26" ht="14.25" customHeight="1">
      <c r="B114" s="69" t="str">
        <f t="shared" si="5"/>
        <v>Meisatla CL</v>
      </c>
      <c r="C114" s="70">
        <v>114</v>
      </c>
      <c r="D114" s="125"/>
      <c r="E114" s="348">
        <v>2</v>
      </c>
      <c r="F114" s="195" t="s">
        <v>282</v>
      </c>
      <c r="G114" s="193" t="s">
        <v>704</v>
      </c>
      <c r="H114" s="204">
        <f t="shared" ref="H114:S114" si="15">SUM(H115:H117)/3</f>
        <v>0</v>
      </c>
      <c r="I114" s="204">
        <f t="shared" si="15"/>
        <v>0</v>
      </c>
      <c r="J114" s="204">
        <f t="shared" si="15"/>
        <v>0</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0</v>
      </c>
      <c r="U114" s="158">
        <f>X28</f>
        <v>1637.62</v>
      </c>
      <c r="V114" s="171">
        <f t="shared" si="14"/>
        <v>0</v>
      </c>
      <c r="W114" s="164">
        <v>10</v>
      </c>
      <c r="X114" s="161" t="s">
        <v>796</v>
      </c>
    </row>
    <row r="115" spans="2:26" ht="14.25" customHeight="1">
      <c r="B115" s="69" t="str">
        <f t="shared" si="5"/>
        <v>Meisatla CL</v>
      </c>
      <c r="C115" s="70">
        <v>115</v>
      </c>
      <c r="D115" s="125"/>
      <c r="E115" s="348"/>
      <c r="F115" s="195" t="s">
        <v>283</v>
      </c>
      <c r="G115" s="193" t="s">
        <v>704</v>
      </c>
      <c r="H115" s="155"/>
      <c r="I115" s="155"/>
      <c r="J115" s="155"/>
      <c r="K115" s="156"/>
      <c r="L115" s="156"/>
      <c r="M115" s="156"/>
      <c r="N115" s="156"/>
      <c r="O115" s="156"/>
      <c r="P115" s="156"/>
      <c r="Q115" s="156"/>
      <c r="R115" s="156"/>
      <c r="S115" s="156"/>
      <c r="T115" s="157">
        <f t="shared" si="13"/>
        <v>0</v>
      </c>
      <c r="U115" s="158">
        <f>U114*49/100</f>
        <v>802.43379999999991</v>
      </c>
      <c r="V115" s="171">
        <f t="shared" si="14"/>
        <v>0</v>
      </c>
      <c r="W115" s="164"/>
      <c r="X115" s="161" t="s">
        <v>796</v>
      </c>
    </row>
    <row r="116" spans="2:26" ht="14.25" customHeight="1">
      <c r="B116" s="69" t="str">
        <f t="shared" si="5"/>
        <v>Meisatla CL</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802.43379999999991</v>
      </c>
      <c r="V116" s="171">
        <f t="shared" si="14"/>
        <v>0</v>
      </c>
      <c r="W116" s="164"/>
      <c r="X116" s="161" t="s">
        <v>796</v>
      </c>
    </row>
    <row r="117" spans="2:26" ht="13.5" customHeight="1">
      <c r="B117" s="69" t="str">
        <f t="shared" si="5"/>
        <v>Meisatla CL</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1637.62</v>
      </c>
      <c r="V117" s="171">
        <f t="shared" si="14"/>
        <v>0</v>
      </c>
      <c r="W117" s="164"/>
      <c r="X117" s="161" t="s">
        <v>796</v>
      </c>
    </row>
    <row r="118" spans="2:26" ht="14.25" customHeight="1">
      <c r="B118" s="69" t="str">
        <f t="shared" si="5"/>
        <v>Meisatla CL</v>
      </c>
      <c r="C118" s="70">
        <v>118</v>
      </c>
      <c r="D118" s="125"/>
      <c r="E118" s="191">
        <v>3</v>
      </c>
      <c r="F118" s="195" t="s">
        <v>102</v>
      </c>
      <c r="G118" s="193" t="s">
        <v>704</v>
      </c>
      <c r="H118" s="174">
        <f t="shared" ref="H118:S118" si="16">SUM(H119:H121)</f>
        <v>0</v>
      </c>
      <c r="I118" s="174">
        <f t="shared" si="16"/>
        <v>0</v>
      </c>
      <c r="J118" s="174">
        <f t="shared" si="16"/>
        <v>0</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0</v>
      </c>
      <c r="U118" s="164">
        <f>T111</f>
        <v>75</v>
      </c>
      <c r="V118" s="171">
        <f t="shared" si="14"/>
        <v>0</v>
      </c>
      <c r="W118" s="167"/>
      <c r="X118" s="161" t="s">
        <v>795</v>
      </c>
    </row>
    <row r="119" spans="2:26" ht="14.25" customHeight="1">
      <c r="B119" s="69" t="str">
        <f t="shared" si="5"/>
        <v>Meisatla CL</v>
      </c>
      <c r="C119" s="70">
        <v>119</v>
      </c>
      <c r="D119" s="125"/>
      <c r="E119" s="191"/>
      <c r="F119" s="203" t="s">
        <v>630</v>
      </c>
      <c r="G119" s="193" t="s">
        <v>704</v>
      </c>
      <c r="H119" s="155"/>
      <c r="I119" s="155"/>
      <c r="J119" s="155"/>
      <c r="K119" s="156"/>
      <c r="L119" s="156"/>
      <c r="M119" s="156"/>
      <c r="N119" s="156"/>
      <c r="O119" s="156"/>
      <c r="P119" s="156"/>
      <c r="Q119" s="156"/>
      <c r="R119" s="156"/>
      <c r="S119" s="156"/>
      <c r="T119" s="157">
        <f t="shared" si="13"/>
        <v>0</v>
      </c>
      <c r="U119" s="164">
        <f t="shared" ref="U119:U121" si="17">T112</f>
        <v>150</v>
      </c>
      <c r="V119" s="171">
        <f t="shared" si="14"/>
        <v>0</v>
      </c>
      <c r="W119" s="167"/>
      <c r="X119" s="161" t="s">
        <v>795</v>
      </c>
    </row>
    <row r="120" spans="2:26" ht="14.25" customHeight="1">
      <c r="B120" s="69" t="str">
        <f t="shared" si="5"/>
        <v>Meisatla CL</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0</v>
      </c>
      <c r="V120" s="171">
        <f t="shared" si="14"/>
        <v>0</v>
      </c>
      <c r="W120" s="167"/>
      <c r="X120" s="161" t="s">
        <v>795</v>
      </c>
    </row>
    <row r="121" spans="2:26" ht="14.25" customHeight="1">
      <c r="B121" s="69" t="str">
        <f t="shared" si="5"/>
        <v>Meisatla CL</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0</v>
      </c>
      <c r="V121" s="171">
        <f t="shared" si="14"/>
        <v>0</v>
      </c>
      <c r="W121" s="167"/>
      <c r="X121" s="161" t="s">
        <v>795</v>
      </c>
    </row>
    <row r="122" spans="2:26" ht="1.5" customHeight="1">
      <c r="B122" s="69" t="str">
        <f t="shared" si="5"/>
        <v>Meisatla CL</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Meisatla CL</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Meisatla CL</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Meisatla CL</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Meisatla CL</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Meisatla CL</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Meisatla CL</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Meisatla CL</v>
      </c>
      <c r="C129" s="70">
        <v>129</v>
      </c>
      <c r="D129" s="125"/>
      <c r="E129" s="191">
        <v>5</v>
      </c>
      <c r="F129" s="195" t="s">
        <v>114</v>
      </c>
      <c r="G129" s="193" t="s">
        <v>704</v>
      </c>
      <c r="H129" s="155">
        <v>3</v>
      </c>
      <c r="I129" s="155">
        <v>1</v>
      </c>
      <c r="J129" s="155">
        <v>3</v>
      </c>
      <c r="K129" s="156">
        <v>6</v>
      </c>
      <c r="L129" s="156">
        <v>3</v>
      </c>
      <c r="M129" s="156"/>
      <c r="N129" s="156"/>
      <c r="O129" s="156"/>
      <c r="P129" s="156"/>
      <c r="Q129" s="156"/>
      <c r="R129" s="156"/>
      <c r="S129" s="156"/>
      <c r="T129" s="157">
        <f>SUM(H129:S129)</f>
        <v>16</v>
      </c>
      <c r="U129" s="164"/>
      <c r="V129" s="369">
        <f>IF(G20=0,0,(T125+T126+T127+T128+T129)*1000/G20)</f>
        <v>3.615002259376412</v>
      </c>
      <c r="W129" s="367" t="s">
        <v>650</v>
      </c>
      <c r="X129" s="177"/>
    </row>
    <row r="130" spans="2:25" ht="1.5" customHeight="1">
      <c r="B130" s="69" t="str">
        <f t="shared" ref="B130:B174" si="18">B129</f>
        <v>Meisatla CL</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Meisatla CL</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Meisatla CL</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Meisatla CL</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29</v>
      </c>
      <c r="V133" s="171">
        <f>IF(U133=0,0,T133/U133)</f>
        <v>0</v>
      </c>
      <c r="W133" s="164"/>
      <c r="X133" s="177"/>
    </row>
    <row r="134" spans="2:25" ht="15" customHeight="1">
      <c r="B134" s="69" t="str">
        <f t="shared" si="18"/>
        <v>Meisatla CL</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73</v>
      </c>
      <c r="V134" s="171">
        <f>IF(U134=0,0,T134/U134)</f>
        <v>0</v>
      </c>
      <c r="W134" s="199"/>
      <c r="X134" s="161" t="s">
        <v>796</v>
      </c>
    </row>
    <row r="135" spans="2:25" ht="1.5" customHeight="1">
      <c r="B135" s="69" t="str">
        <f t="shared" si="18"/>
        <v>Meisatla CL</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Meisatla CL</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Meisatla CL</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Meisatla CL</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Meisatla CL</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Meisatla CL</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Meisatla CL</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Meisatla CL</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Meisatla CL</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Meisatla CL</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Meisatla CL</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Meisatla CL</v>
      </c>
      <c r="C146" s="70">
        <v>146</v>
      </c>
      <c r="D146" s="125"/>
      <c r="E146" s="191">
        <v>1</v>
      </c>
      <c r="F146" s="225" t="s">
        <v>824</v>
      </c>
      <c r="G146" s="372" t="s">
        <v>206</v>
      </c>
      <c r="H146" s="163"/>
      <c r="I146" s="163"/>
      <c r="J146" s="163"/>
      <c r="K146" s="163"/>
      <c r="L146" s="163">
        <v>1</v>
      </c>
      <c r="M146" s="163"/>
      <c r="N146" s="163"/>
      <c r="O146" s="163"/>
      <c r="P146" s="163"/>
      <c r="Q146" s="163"/>
      <c r="R146" s="163"/>
      <c r="S146" s="163"/>
      <c r="T146" s="157">
        <f>COUNTIF(H146:S146,1)</f>
        <v>1</v>
      </c>
      <c r="U146" s="158">
        <f>COUNT(H146:S146)</f>
        <v>1</v>
      </c>
      <c r="V146" s="171">
        <f>IF(U146=0,0,T146/U146)</f>
        <v>1</v>
      </c>
      <c r="W146" s="164">
        <v>5</v>
      </c>
      <c r="X146" s="161"/>
    </row>
    <row r="147" spans="2:24" ht="1.5" customHeight="1">
      <c r="B147" s="69" t="str">
        <f t="shared" si="18"/>
        <v>Meisatla CL</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Meisatla CL</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Meisatla CL</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Meisatla CL</v>
      </c>
      <c r="C150" s="70">
        <v>150</v>
      </c>
      <c r="D150" s="125"/>
      <c r="E150" s="191">
        <v>1</v>
      </c>
      <c r="F150" s="195" t="s">
        <v>301</v>
      </c>
      <c r="G150" s="372" t="s">
        <v>206</v>
      </c>
      <c r="H150" s="163">
        <v>1</v>
      </c>
      <c r="I150" s="163"/>
      <c r="J150" s="163"/>
      <c r="K150" s="163">
        <v>1</v>
      </c>
      <c r="L150" s="163">
        <v>1</v>
      </c>
      <c r="M150" s="163"/>
      <c r="N150" s="163"/>
      <c r="O150" s="163"/>
      <c r="P150" s="163"/>
      <c r="Q150" s="163"/>
      <c r="R150" s="163"/>
      <c r="S150" s="163"/>
      <c r="T150" s="157">
        <f>COUNTIF(H150:S150,1)</f>
        <v>3</v>
      </c>
      <c r="U150" s="158">
        <f>COUNT(H150:S150)</f>
        <v>3</v>
      </c>
      <c r="V150" s="171">
        <f>IF(U150=0,0,T150/U150)</f>
        <v>1</v>
      </c>
      <c r="W150" s="164"/>
      <c r="X150" s="161"/>
    </row>
    <row r="151" spans="2:24" ht="1.5" customHeight="1">
      <c r="B151" s="69" t="str">
        <f t="shared" si="18"/>
        <v>Meisatla CL</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Meisatla CL</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Meisatla CL</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Meisatla CL</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Meisatla CL</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Meisatla CL</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Meisatla CL</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Meisatla CL</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Meisatla CL</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Meisatla CL</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Meisatla CL</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Meisatla CL</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Meisatla CL</v>
      </c>
      <c r="C163" s="70">
        <v>163</v>
      </c>
      <c r="D163" s="125"/>
      <c r="E163" s="152">
        <v>1</v>
      </c>
      <c r="F163" s="349" t="s">
        <v>309</v>
      </c>
      <c r="G163" s="193" t="s">
        <v>310</v>
      </c>
      <c r="H163" s="155">
        <v>108</v>
      </c>
      <c r="I163" s="155">
        <v>128</v>
      </c>
      <c r="J163" s="155">
        <v>134</v>
      </c>
      <c r="K163" s="155">
        <v>129</v>
      </c>
      <c r="L163" s="155">
        <v>132</v>
      </c>
      <c r="M163" s="155"/>
      <c r="N163" s="155"/>
      <c r="O163" s="155"/>
      <c r="P163" s="155"/>
      <c r="Q163" s="155"/>
      <c r="R163" s="155"/>
      <c r="S163" s="155"/>
      <c r="T163" s="157">
        <f t="shared" ref="T163:T169" si="19">SUM(H163:S163)</f>
        <v>631</v>
      </c>
      <c r="U163" s="158">
        <f>40*G20/100</f>
        <v>1770.4</v>
      </c>
      <c r="V163" s="171">
        <f t="shared" ref="V163:V168" si="20">IF(U163=0,0,T163/U163)</f>
        <v>0.35641662901039312</v>
      </c>
      <c r="W163" s="164">
        <v>5</v>
      </c>
      <c r="X163" s="161" t="s">
        <v>796</v>
      </c>
    </row>
    <row r="164" spans="2:24" ht="20.25" customHeight="1">
      <c r="B164" s="69" t="str">
        <f t="shared" si="18"/>
        <v>Meisatla CL</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Meisatla CL</v>
      </c>
      <c r="C165" s="70">
        <v>165</v>
      </c>
      <c r="D165" s="125"/>
      <c r="E165" s="152">
        <v>3</v>
      </c>
      <c r="F165" s="195" t="s">
        <v>119</v>
      </c>
      <c r="G165" s="193" t="s">
        <v>705</v>
      </c>
      <c r="H165" s="163"/>
      <c r="I165" s="163"/>
      <c r="J165" s="163"/>
      <c r="K165" s="163"/>
      <c r="L165" s="163"/>
      <c r="M165" s="163"/>
      <c r="N165" s="163"/>
      <c r="O165" s="163"/>
      <c r="P165" s="163"/>
      <c r="Q165" s="163"/>
      <c r="R165" s="163"/>
      <c r="S165" s="163"/>
      <c r="T165" s="157">
        <f>COUNTIF(H165:S165,1)</f>
        <v>0</v>
      </c>
      <c r="U165" s="158">
        <f>COUNT(H165:S165)</f>
        <v>0</v>
      </c>
      <c r="V165" s="171">
        <f t="shared" si="20"/>
        <v>0</v>
      </c>
      <c r="W165" s="164"/>
      <c r="X165" s="161"/>
    </row>
    <row r="166" spans="2:24" ht="14.25" customHeight="1">
      <c r="B166" s="69" t="str">
        <f t="shared" si="18"/>
        <v>Meisatla CL</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88.52</v>
      </c>
      <c r="V166" s="171">
        <f t="shared" si="20"/>
        <v>0</v>
      </c>
      <c r="W166" s="164"/>
      <c r="X166" s="179"/>
    </row>
    <row r="167" spans="2:24" ht="14.25" customHeight="1">
      <c r="B167" s="69" t="str">
        <f t="shared" si="18"/>
        <v>Meisatla CL</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Meisatla CL</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Meisatla CL</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Meisatla CL</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Meisatla CL</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Meisatla CL</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Meisatla CL</v>
      </c>
      <c r="C173" s="70">
        <v>173</v>
      </c>
      <c r="D173" s="125"/>
      <c r="E173" s="152">
        <v>1</v>
      </c>
      <c r="F173" s="203" t="s">
        <v>651</v>
      </c>
      <c r="G173" s="193" t="s">
        <v>704</v>
      </c>
      <c r="H173" s="163">
        <v>1</v>
      </c>
      <c r="I173" s="163">
        <v>3</v>
      </c>
      <c r="J173" s="163">
        <v>4</v>
      </c>
      <c r="K173" s="163">
        <v>1</v>
      </c>
      <c r="L173" s="163">
        <v>1</v>
      </c>
      <c r="M173" s="163"/>
      <c r="N173" s="163"/>
      <c r="O173" s="163"/>
      <c r="P173" s="163"/>
      <c r="Q173" s="163"/>
      <c r="R173" s="163"/>
      <c r="S173" s="163"/>
      <c r="T173" s="157">
        <f>SUM(H173:S173)</f>
        <v>10</v>
      </c>
      <c r="U173" s="164">
        <f>15*T48/100</f>
        <v>1.2</v>
      </c>
      <c r="V173" s="159">
        <f>IF(U173=0,0,T173/U173)</f>
        <v>8.3333333333333339</v>
      </c>
      <c r="W173" s="164"/>
      <c r="X173" s="268" t="s">
        <v>655</v>
      </c>
    </row>
    <row r="174" spans="2:24" ht="14.4" customHeight="1">
      <c r="B174" s="69" t="str">
        <f t="shared" si="18"/>
        <v>Meisatla CL</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1.45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4</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4426</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75.684600000000003</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26</v>
      </c>
      <c r="K184" s="248">
        <f t="shared" si="22"/>
        <v>29</v>
      </c>
      <c r="L184" s="380">
        <f t="shared" si="22"/>
        <v>0.89655172413793105</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2</v>
      </c>
      <c r="K185" s="248">
        <f t="shared" si="22"/>
        <v>718</v>
      </c>
      <c r="L185" s="380">
        <f t="shared" si="22"/>
        <v>2.7855153203342618E-3</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5</v>
      </c>
      <c r="K186" s="248">
        <f t="shared" si="22"/>
        <v>5</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0</v>
      </c>
      <c r="K187" s="260">
        <f t="shared" si="22"/>
        <v>24</v>
      </c>
      <c r="L187" s="383">
        <f t="shared" si="22"/>
        <v>0</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4</v>
      </c>
      <c r="K188" s="260">
        <f t="shared" si="22"/>
        <v>4</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631</v>
      </c>
      <c r="K189" s="248">
        <f>U163</f>
        <v>1770.4</v>
      </c>
      <c r="L189" s="380">
        <f>V163</f>
        <v>0.35641662901039312</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8</v>
      </c>
      <c r="K190" s="248">
        <f t="shared" si="23"/>
        <v>75.684600000000003</v>
      </c>
      <c r="L190" s="380">
        <f t="shared" si="23"/>
        <v>0.10570182044960269</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37</v>
      </c>
      <c r="K191" s="248">
        <f t="shared" si="23"/>
        <v>8</v>
      </c>
      <c r="L191" s="380">
        <f t="shared" si="23"/>
        <v>4.625</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26</v>
      </c>
      <c r="K192" s="248">
        <f t="shared" si="23"/>
        <v>8</v>
      </c>
      <c r="L192" s="380">
        <f t="shared" si="23"/>
        <v>3.25</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25</v>
      </c>
      <c r="K193" s="248">
        <f>U54</f>
        <v>8</v>
      </c>
      <c r="L193" s="380">
        <f>V54</f>
        <v>3.125</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28</v>
      </c>
      <c r="K194" s="248">
        <f>U51</f>
        <v>8</v>
      </c>
      <c r="L194" s="380">
        <f>V51</f>
        <v>3.5</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0</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29</v>
      </c>
      <c r="K196" s="248">
        <f>U56</f>
        <v>29</v>
      </c>
      <c r="L196" s="380">
        <f>V56</f>
        <v>1</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30</v>
      </c>
      <c r="K197" s="248">
        <f>U64</f>
        <v>29</v>
      </c>
      <c r="L197" s="380">
        <f>V64</f>
        <v>1.0344827586206897</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29</v>
      </c>
      <c r="K198" s="248">
        <f>U66</f>
        <v>29</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44</v>
      </c>
      <c r="K199" s="248">
        <f t="shared" si="24"/>
        <v>8</v>
      </c>
      <c r="L199" s="380">
        <f t="shared" si="24"/>
        <v>5.5</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29</v>
      </c>
      <c r="K200" s="248">
        <f t="shared" si="24"/>
        <v>29</v>
      </c>
      <c r="L200" s="380">
        <f t="shared" si="24"/>
        <v>1</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35</v>
      </c>
      <c r="K201" s="248">
        <f t="shared" si="25"/>
        <v>29</v>
      </c>
      <c r="L201" s="380">
        <f t="shared" si="25"/>
        <v>1.2068965517241379</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25</v>
      </c>
      <c r="K202" s="248">
        <f t="shared" si="25"/>
        <v>71.404998420045047</v>
      </c>
      <c r="L202" s="380">
        <f t="shared" si="25"/>
        <v>0.35011554587447363</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24</v>
      </c>
      <c r="K203" s="248">
        <f t="shared" si="25"/>
        <v>71.047973427944868</v>
      </c>
      <c r="L203" s="380">
        <f t="shared" si="25"/>
        <v>0.33779992365778339</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16</v>
      </c>
      <c r="K204" s="248">
        <f t="shared" si="25"/>
        <v>70.870353494374726</v>
      </c>
      <c r="L204" s="380">
        <f t="shared" si="25"/>
        <v>0.22576436000520284</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198</v>
      </c>
      <c r="K205" s="248">
        <f>U94</f>
        <v>442.6</v>
      </c>
      <c r="L205" s="380">
        <f>V94</f>
        <v>0.44735652959783095</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12.62</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75</v>
      </c>
      <c r="K207" s="248">
        <f>U111</f>
        <v>1637.62</v>
      </c>
      <c r="L207" s="380">
        <f>V111</f>
        <v>4.5798170515748464E-2</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0</v>
      </c>
      <c r="K208" s="248">
        <f>U114</f>
        <v>1637.62</v>
      </c>
      <c r="L208" s="380">
        <f>V114</f>
        <v>0</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1</v>
      </c>
      <c r="K211" s="260">
        <f>U146</f>
        <v>1</v>
      </c>
      <c r="L211" s="383">
        <f>V146</f>
        <v>1</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7</v>
      </c>
      <c r="K215" s="393">
        <f>U101</f>
        <v>0</v>
      </c>
      <c r="L215" s="394">
        <f>V101</f>
        <v>1.5815634884771803</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29</v>
      </c>
      <c r="K216" s="396">
        <f>T48-(10*T48/100)</f>
        <v>7.2</v>
      </c>
      <c r="L216" s="396">
        <f>G35</f>
        <v>-21.8</v>
      </c>
    </row>
  </sheetData>
  <sheetProtection password="CC6B" sheet="1" objects="1" scenarios="1" selectLockedCells="1" autoFilter="0"/>
  <autoFilter ref="D16:X174" xr:uid="{00000000-0009-0000-0000-000007000000}"/>
  <mergeCells count="2">
    <mergeCell ref="F4:U4"/>
    <mergeCell ref="V8:W8"/>
  </mergeCells>
  <hyperlinks>
    <hyperlink ref="X8" location="INDEX!A1" display="..Go to INDEX.." xr:uid="{00000000-0004-0000-0700-000000000000}"/>
  </hyperlinks>
  <pageMargins left="0.23622047244094491" right="0" top="0.51181102362204722" bottom="0.23622047244094491" header="0" footer="0"/>
  <pageSetup paperSize="9" scale="9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New Coloney CL</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New Coloney CL</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New Coloney CL</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New Coloney CL</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New Coloney CL</v>
      </c>
      <c r="C5" s="70">
        <v>5</v>
      </c>
      <c r="E5" s="70"/>
      <c r="F5" s="86"/>
      <c r="G5" s="315"/>
      <c r="H5" s="88"/>
      <c r="I5" s="86"/>
      <c r="J5" s="86"/>
      <c r="K5" s="86"/>
      <c r="L5" s="86"/>
      <c r="M5" s="86"/>
      <c r="N5" s="86"/>
      <c r="O5" s="86"/>
      <c r="P5" s="86"/>
      <c r="Q5" s="86"/>
      <c r="R5" s="86"/>
      <c r="S5" s="86"/>
      <c r="T5" s="86"/>
      <c r="U5" s="89"/>
      <c r="V5" s="86"/>
      <c r="W5" s="89"/>
    </row>
    <row r="6" spans="2:24" ht="14.4">
      <c r="B6" s="69" t="str">
        <f t="shared" si="0"/>
        <v>New Coloney CL</v>
      </c>
      <c r="C6" s="70">
        <v>6</v>
      </c>
      <c r="E6" s="70"/>
      <c r="F6" s="90" t="s">
        <v>204</v>
      </c>
      <c r="G6" s="316" t="s">
        <v>839</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New Coloney CL</v>
      </c>
      <c r="C7" s="70">
        <v>7</v>
      </c>
      <c r="E7" s="70"/>
      <c r="F7" s="90" t="s">
        <v>207</v>
      </c>
      <c r="G7" s="115"/>
      <c r="H7" s="102"/>
      <c r="I7" s="102"/>
      <c r="J7" s="102"/>
      <c r="K7" s="102"/>
      <c r="L7" s="319"/>
      <c r="M7" s="86"/>
      <c r="N7" s="103" t="s">
        <v>22</v>
      </c>
      <c r="O7" s="100"/>
      <c r="P7" s="277"/>
      <c r="Q7" s="104"/>
      <c r="R7" s="104"/>
      <c r="S7" s="104"/>
      <c r="T7" s="104"/>
      <c r="U7" s="320"/>
      <c r="V7" s="86"/>
      <c r="W7" s="89"/>
    </row>
    <row r="8" spans="2:24" ht="15" customHeight="1">
      <c r="B8" s="69" t="str">
        <f t="shared" si="0"/>
        <v>New Coloney CL</v>
      </c>
      <c r="C8" s="70">
        <v>8</v>
      </c>
      <c r="E8" s="70"/>
      <c r="F8" s="90" t="s">
        <v>208</v>
      </c>
      <c r="G8" s="115" t="s">
        <v>877</v>
      </c>
      <c r="H8" s="102"/>
      <c r="I8" s="102"/>
      <c r="J8" s="102"/>
      <c r="K8" s="102"/>
      <c r="L8" s="319"/>
      <c r="M8" s="86"/>
      <c r="N8" s="103" t="s">
        <v>22</v>
      </c>
      <c r="O8" s="100"/>
      <c r="P8" s="277" t="s">
        <v>878</v>
      </c>
      <c r="Q8" s="104"/>
      <c r="R8" s="104"/>
      <c r="S8" s="104"/>
      <c r="T8" s="104"/>
      <c r="U8" s="320"/>
      <c r="V8" s="649" t="s">
        <v>806</v>
      </c>
      <c r="W8" s="650"/>
      <c r="X8" s="321" t="s">
        <v>829</v>
      </c>
    </row>
    <row r="9" spans="2:24" ht="15" customHeight="1">
      <c r="B9" s="69" t="str">
        <f t="shared" si="0"/>
        <v>New Coloney CL</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New Coloney CL</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New Coloney CL</v>
      </c>
      <c r="C11" s="70">
        <v>11</v>
      </c>
      <c r="E11" s="70"/>
      <c r="F11" s="90" t="s">
        <v>209</v>
      </c>
      <c r="G11" s="115" t="s">
        <v>879</v>
      </c>
      <c r="H11" s="102"/>
      <c r="I11" s="102"/>
      <c r="J11" s="102"/>
      <c r="K11" s="102"/>
      <c r="L11" s="319"/>
      <c r="M11" s="86"/>
      <c r="N11" s="103" t="s">
        <v>22</v>
      </c>
      <c r="O11" s="100"/>
      <c r="P11" s="277" t="s">
        <v>937</v>
      </c>
      <c r="Q11" s="104"/>
      <c r="R11" s="104"/>
      <c r="S11" s="104"/>
      <c r="T11" s="104"/>
      <c r="U11" s="320"/>
      <c r="V11" s="86"/>
      <c r="W11" s="89"/>
    </row>
    <row r="12" spans="2:24" ht="15" customHeight="1">
      <c r="B12" s="69" t="str">
        <f t="shared" si="0"/>
        <v>New Coloney CL</v>
      </c>
      <c r="C12" s="70">
        <v>12</v>
      </c>
      <c r="E12" s="70"/>
      <c r="F12" s="122"/>
      <c r="G12" s="115" t="s">
        <v>880</v>
      </c>
      <c r="H12" s="102"/>
      <c r="I12" s="102"/>
      <c r="J12" s="102"/>
      <c r="K12" s="102"/>
      <c r="L12" s="319"/>
      <c r="M12" s="86"/>
      <c r="N12" s="103" t="s">
        <v>22</v>
      </c>
      <c r="O12" s="100"/>
      <c r="P12" s="277" t="s">
        <v>938</v>
      </c>
      <c r="Q12" s="104"/>
      <c r="R12" s="104"/>
      <c r="S12" s="104"/>
      <c r="T12" s="104"/>
      <c r="U12" s="320"/>
      <c r="V12" s="86"/>
      <c r="W12" s="89"/>
    </row>
    <row r="13" spans="2:24" ht="15" customHeight="1">
      <c r="B13" s="69" t="str">
        <f t="shared" si="0"/>
        <v>New Coloney CL</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New Coloney CL</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New Coloney CL</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New Coloney CL</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New Coloney CL</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New Coloney CL</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New Coloney CL</v>
      </c>
      <c r="C19" s="70">
        <v>19</v>
      </c>
      <c r="E19" s="152">
        <v>1</v>
      </c>
      <c r="F19" s="325" t="s">
        <v>212</v>
      </c>
      <c r="G19" s="326">
        <v>4</v>
      </c>
      <c r="H19" s="327" t="s">
        <v>213</v>
      </c>
      <c r="I19" s="74"/>
      <c r="J19" s="328">
        <v>1</v>
      </c>
      <c r="K19" s="329" t="s">
        <v>214</v>
      </c>
      <c r="L19" s="330"/>
      <c r="M19" s="330"/>
      <c r="N19" s="330"/>
      <c r="O19" s="330"/>
      <c r="P19" s="330"/>
      <c r="Q19" s="330"/>
      <c r="R19" s="330"/>
      <c r="S19" s="330"/>
      <c r="T19" s="330"/>
      <c r="U19" s="330"/>
      <c r="V19" s="330"/>
      <c r="W19" s="331"/>
      <c r="X19" s="332">
        <f>1.71*G20/100</f>
        <v>92.835899999999995</v>
      </c>
    </row>
    <row r="20" spans="2:24" ht="18.600000000000001" customHeight="1">
      <c r="B20" s="69" t="str">
        <f t="shared" si="0"/>
        <v>New Coloney CL</v>
      </c>
      <c r="C20" s="70">
        <v>20</v>
      </c>
      <c r="E20" s="152">
        <v>2</v>
      </c>
      <c r="F20" s="333" t="s">
        <v>215</v>
      </c>
      <c r="G20" s="326">
        <v>5429</v>
      </c>
      <c r="H20" s="327" t="s">
        <v>213</v>
      </c>
      <c r="I20" s="74"/>
      <c r="J20" s="134">
        <v>2</v>
      </c>
      <c r="K20" s="329" t="s">
        <v>216</v>
      </c>
      <c r="L20" s="330"/>
      <c r="M20" s="330"/>
      <c r="N20" s="330"/>
      <c r="O20" s="330"/>
      <c r="P20" s="330"/>
      <c r="Q20" s="330"/>
      <c r="R20" s="330"/>
      <c r="S20" s="330"/>
      <c r="T20" s="330"/>
      <c r="U20" s="330"/>
      <c r="V20" s="330"/>
      <c r="W20" s="331"/>
      <c r="X20" s="334">
        <f>X19-(X19*10/100)</f>
        <v>83.552309999999991</v>
      </c>
    </row>
    <row r="21" spans="2:24" ht="18.600000000000001" customHeight="1">
      <c r="B21" s="69" t="str">
        <f t="shared" si="0"/>
        <v>New Coloney CL</v>
      </c>
      <c r="C21" s="70">
        <v>21</v>
      </c>
      <c r="E21" s="152">
        <v>3</v>
      </c>
      <c r="F21" s="325" t="s">
        <v>217</v>
      </c>
      <c r="G21" s="326">
        <v>683</v>
      </c>
      <c r="H21" s="327" t="s">
        <v>213</v>
      </c>
      <c r="I21" s="335">
        <f>G20/G21</f>
        <v>7.9487554904831628</v>
      </c>
      <c r="J21" s="134">
        <v>3</v>
      </c>
      <c r="K21" s="329" t="s">
        <v>218</v>
      </c>
      <c r="L21" s="330"/>
      <c r="M21" s="330"/>
      <c r="N21" s="330"/>
      <c r="O21" s="330"/>
      <c r="P21" s="330"/>
      <c r="Q21" s="330"/>
      <c r="R21" s="330"/>
      <c r="S21" s="330"/>
      <c r="T21" s="330"/>
      <c r="U21" s="330"/>
      <c r="V21" s="330"/>
      <c r="W21" s="331"/>
      <c r="X21" s="334">
        <f>X20-(X20*17.88/1000)</f>
        <v>82.058394697199986</v>
      </c>
    </row>
    <row r="22" spans="2:24" ht="18.600000000000001" customHeight="1">
      <c r="B22" s="69" t="str">
        <f t="shared" si="0"/>
        <v>New Coloney CL</v>
      </c>
      <c r="C22" s="70">
        <v>22</v>
      </c>
      <c r="E22" s="152">
        <v>4</v>
      </c>
      <c r="F22" s="325" t="s">
        <v>219</v>
      </c>
      <c r="G22" s="326">
        <v>669</v>
      </c>
      <c r="H22" s="327" t="s">
        <v>213</v>
      </c>
      <c r="I22" s="74"/>
      <c r="J22" s="134">
        <v>4</v>
      </c>
      <c r="K22" s="329" t="s">
        <v>220</v>
      </c>
      <c r="L22" s="330"/>
      <c r="M22" s="330"/>
      <c r="N22" s="330"/>
      <c r="O22" s="330"/>
      <c r="P22" s="330"/>
      <c r="Q22" s="330"/>
      <c r="R22" s="330"/>
      <c r="S22" s="330"/>
      <c r="T22" s="330"/>
      <c r="U22" s="330"/>
      <c r="V22" s="330"/>
      <c r="W22" s="331"/>
      <c r="X22" s="334">
        <f>8.78356409745996*G20/100</f>
        <v>476.85969485110121</v>
      </c>
    </row>
    <row r="23" spans="2:24" ht="18.600000000000001" customHeight="1">
      <c r="B23" s="69" t="str">
        <f t="shared" si="0"/>
        <v>New Coloney CL</v>
      </c>
      <c r="C23" s="70">
        <v>23</v>
      </c>
      <c r="E23" s="152">
        <v>5</v>
      </c>
      <c r="F23" s="333" t="s">
        <v>221</v>
      </c>
      <c r="G23" s="326">
        <v>102</v>
      </c>
      <c r="H23" s="327" t="s">
        <v>213</v>
      </c>
      <c r="I23" s="74"/>
      <c r="J23" s="134">
        <v>5</v>
      </c>
      <c r="K23" s="329" t="s">
        <v>222</v>
      </c>
      <c r="L23" s="330"/>
      <c r="M23" s="330"/>
      <c r="N23" s="330"/>
      <c r="O23" s="330"/>
      <c r="P23" s="330"/>
      <c r="Q23" s="330"/>
      <c r="R23" s="330"/>
      <c r="S23" s="330"/>
      <c r="T23" s="330"/>
      <c r="U23" s="330"/>
      <c r="V23" s="330"/>
      <c r="W23" s="331"/>
      <c r="X23" s="334">
        <f>G20*1.6133076913702/100</f>
        <v>87.586474564488157</v>
      </c>
    </row>
    <row r="24" spans="2:24" ht="18.600000000000001" customHeight="1">
      <c r="B24" s="69" t="str">
        <f t="shared" si="0"/>
        <v>New Coloney CL</v>
      </c>
      <c r="C24" s="70">
        <v>24</v>
      </c>
      <c r="E24" s="152">
        <v>6</v>
      </c>
      <c r="F24" s="333" t="s">
        <v>223</v>
      </c>
      <c r="G24" s="326">
        <v>73</v>
      </c>
      <c r="H24" s="327" t="s">
        <v>213</v>
      </c>
      <c r="I24" s="74"/>
      <c r="J24" s="134">
        <v>6</v>
      </c>
      <c r="K24" s="329" t="s">
        <v>224</v>
      </c>
      <c r="L24" s="330"/>
      <c r="M24" s="330"/>
      <c r="N24" s="330"/>
      <c r="O24" s="330"/>
      <c r="P24" s="330"/>
      <c r="Q24" s="330"/>
      <c r="R24" s="330"/>
      <c r="S24" s="330"/>
      <c r="T24" s="330"/>
      <c r="U24" s="330"/>
      <c r="V24" s="330"/>
      <c r="W24" s="331"/>
      <c r="X24" s="334">
        <f>G20*1.60524115291335/100</f>
        <v>87.148542191665769</v>
      </c>
    </row>
    <row r="25" spans="2:24" ht="18.600000000000001" customHeight="1">
      <c r="B25" s="69" t="str">
        <f t="shared" si="0"/>
        <v>New Coloney CL</v>
      </c>
      <c r="C25" s="70">
        <v>25</v>
      </c>
      <c r="E25" s="152">
        <v>7</v>
      </c>
      <c r="F25" s="333" t="s">
        <v>225</v>
      </c>
      <c r="G25" s="326">
        <v>73</v>
      </c>
      <c r="H25" s="327" t="s">
        <v>213</v>
      </c>
      <c r="I25" s="74"/>
      <c r="J25" s="134">
        <v>7</v>
      </c>
      <c r="K25" s="329" t="s">
        <v>226</v>
      </c>
      <c r="L25" s="330"/>
      <c r="M25" s="330"/>
      <c r="N25" s="330"/>
      <c r="O25" s="330"/>
      <c r="P25" s="330"/>
      <c r="Q25" s="330"/>
      <c r="R25" s="330"/>
      <c r="S25" s="330"/>
      <c r="T25" s="330"/>
      <c r="U25" s="330"/>
      <c r="V25" s="330"/>
      <c r="W25" s="331"/>
      <c r="X25" s="334">
        <f>G20*1.60122805003106/100</f>
        <v>86.930670836186252</v>
      </c>
    </row>
    <row r="26" spans="2:24" ht="18.600000000000001" customHeight="1">
      <c r="B26" s="69" t="str">
        <f t="shared" si="0"/>
        <v>New Coloney CL</v>
      </c>
      <c r="C26" s="70">
        <v>26</v>
      </c>
      <c r="E26" s="152">
        <v>8</v>
      </c>
      <c r="F26" s="333" t="s">
        <v>227</v>
      </c>
      <c r="G26" s="326">
        <v>78</v>
      </c>
      <c r="H26" s="327" t="s">
        <v>213</v>
      </c>
      <c r="I26" s="74"/>
      <c r="J26" s="134">
        <v>8</v>
      </c>
      <c r="K26" s="329" t="s">
        <v>228</v>
      </c>
      <c r="L26" s="330"/>
      <c r="M26" s="330"/>
      <c r="N26" s="330"/>
      <c r="O26" s="330"/>
      <c r="P26" s="330"/>
      <c r="Q26" s="330"/>
      <c r="R26" s="330"/>
      <c r="S26" s="330"/>
      <c r="T26" s="330"/>
      <c r="U26" s="330"/>
      <c r="V26" s="330"/>
      <c r="W26" s="331"/>
      <c r="X26" s="334">
        <f>X24*9</f>
        <v>784.33687972499195</v>
      </c>
    </row>
    <row r="27" spans="2:24" ht="18.600000000000001" customHeight="1">
      <c r="B27" s="69" t="str">
        <f t="shared" si="0"/>
        <v>New Coloney CL</v>
      </c>
      <c r="C27" s="70">
        <v>27</v>
      </c>
      <c r="E27" s="152">
        <v>9</v>
      </c>
      <c r="F27" s="333" t="s">
        <v>229</v>
      </c>
      <c r="G27" s="326">
        <v>59</v>
      </c>
      <c r="H27" s="327" t="s">
        <v>213</v>
      </c>
      <c r="I27" s="74"/>
      <c r="J27" s="134">
        <v>9</v>
      </c>
      <c r="K27" s="329" t="s">
        <v>230</v>
      </c>
      <c r="L27" s="330"/>
      <c r="M27" s="330"/>
      <c r="N27" s="330"/>
      <c r="O27" s="330"/>
      <c r="P27" s="330"/>
      <c r="Q27" s="330"/>
      <c r="R27" s="330"/>
      <c r="S27" s="330"/>
      <c r="T27" s="330"/>
      <c r="U27" s="330"/>
      <c r="V27" s="330"/>
      <c r="W27" s="331"/>
      <c r="X27" s="334">
        <f>37*G20/100</f>
        <v>2008.73</v>
      </c>
    </row>
    <row r="28" spans="2:24" ht="18.600000000000001" customHeight="1">
      <c r="B28" s="69" t="str">
        <f t="shared" si="0"/>
        <v>New Coloney CL</v>
      </c>
      <c r="C28" s="70">
        <v>28</v>
      </c>
      <c r="E28" s="152">
        <v>10</v>
      </c>
      <c r="F28" s="333" t="s">
        <v>231</v>
      </c>
      <c r="G28" s="326">
        <v>2</v>
      </c>
      <c r="H28" s="327" t="s">
        <v>213</v>
      </c>
      <c r="I28" s="74"/>
      <c r="J28" s="134">
        <v>10</v>
      </c>
      <c r="K28" s="329" t="s">
        <v>232</v>
      </c>
      <c r="L28" s="330"/>
      <c r="M28" s="330"/>
      <c r="N28" s="330"/>
      <c r="O28" s="330"/>
      <c r="P28" s="330"/>
      <c r="Q28" s="330"/>
      <c r="R28" s="330"/>
      <c r="S28" s="330"/>
      <c r="T28" s="330"/>
      <c r="U28" s="330"/>
      <c r="V28" s="330"/>
      <c r="W28" s="331"/>
      <c r="X28" s="334">
        <f>X27</f>
        <v>2008.73</v>
      </c>
    </row>
    <row r="29" spans="2:24" ht="18.600000000000001" customHeight="1">
      <c r="B29" s="69" t="str">
        <f t="shared" si="0"/>
        <v>New Coloney CL</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2008.73</v>
      </c>
    </row>
    <row r="30" spans="2:24" ht="18.600000000000001" customHeight="1">
      <c r="B30" s="69" t="str">
        <f t="shared" si="0"/>
        <v>New Coloney CL</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2008.73</v>
      </c>
    </row>
    <row r="31" spans="2:24" ht="18.600000000000001" customHeight="1">
      <c r="B31" s="69" t="str">
        <f t="shared" si="0"/>
        <v>New Coloney CL</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984.2777000000001</v>
      </c>
    </row>
    <row r="32" spans="2:24" ht="18.600000000000001" customHeight="1">
      <c r="B32" s="69" t="str">
        <f t="shared" si="0"/>
        <v>New Coloney CL</v>
      </c>
      <c r="C32" s="70">
        <v>32</v>
      </c>
      <c r="E32" s="152">
        <v>14</v>
      </c>
      <c r="F32" s="325" t="s">
        <v>239</v>
      </c>
      <c r="G32" s="326">
        <v>76</v>
      </c>
      <c r="H32" s="327" t="s">
        <v>213</v>
      </c>
      <c r="I32" s="74"/>
      <c r="J32" s="134">
        <v>14</v>
      </c>
      <c r="K32" s="329" t="s">
        <v>240</v>
      </c>
      <c r="L32" s="330"/>
      <c r="M32" s="330"/>
      <c r="N32" s="330"/>
      <c r="O32" s="330"/>
      <c r="P32" s="330"/>
      <c r="Q32" s="330"/>
      <c r="R32" s="330"/>
      <c r="S32" s="330"/>
      <c r="T32" s="330"/>
      <c r="U32" s="330"/>
      <c r="V32" s="330"/>
      <c r="W32" s="331"/>
      <c r="X32" s="334">
        <f>49*X27/100</f>
        <v>984.2777000000001</v>
      </c>
    </row>
    <row r="33" spans="2:24" ht="21" customHeight="1">
      <c r="B33" s="69" t="str">
        <f t="shared" si="0"/>
        <v>New Coloney CL</v>
      </c>
      <c r="C33" s="70">
        <v>33</v>
      </c>
      <c r="E33" s="152">
        <v>15</v>
      </c>
      <c r="F33" s="337" t="s">
        <v>609</v>
      </c>
      <c r="G33" s="338">
        <v>3</v>
      </c>
      <c r="H33" s="327" t="s">
        <v>213</v>
      </c>
      <c r="I33" s="74"/>
      <c r="J33" s="134">
        <v>16</v>
      </c>
      <c r="K33" s="329" t="s">
        <v>241</v>
      </c>
      <c r="L33" s="330"/>
      <c r="M33" s="330"/>
      <c r="N33" s="330"/>
      <c r="O33" s="330"/>
      <c r="P33" s="330"/>
      <c r="Q33" s="330"/>
      <c r="R33" s="330"/>
      <c r="S33" s="330"/>
      <c r="T33" s="330"/>
      <c r="U33" s="330"/>
      <c r="V33" s="330"/>
      <c r="W33" s="331"/>
      <c r="X33" s="339">
        <f>12*G20/100</f>
        <v>651.48</v>
      </c>
    </row>
    <row r="34" spans="2:24" ht="21" customHeight="1">
      <c r="B34" s="69" t="str">
        <f t="shared" si="0"/>
        <v>New Coloney CL</v>
      </c>
      <c r="C34" s="70">
        <v>34</v>
      </c>
      <c r="E34" s="152">
        <v>16</v>
      </c>
      <c r="F34" s="337" t="s">
        <v>564</v>
      </c>
      <c r="G34" s="338">
        <v>4</v>
      </c>
      <c r="H34" s="327" t="s">
        <v>213</v>
      </c>
      <c r="I34" s="74"/>
    </row>
    <row r="35" spans="2:24" ht="21" customHeight="1">
      <c r="B35" s="69" t="str">
        <f t="shared" si="0"/>
        <v>New Coloney CL</v>
      </c>
      <c r="C35" s="70">
        <v>35</v>
      </c>
      <c r="E35" s="152"/>
      <c r="F35" s="340" t="s">
        <v>728</v>
      </c>
      <c r="G35" s="341">
        <f>((T48-(10*T48/100))-T62)</f>
        <v>19.799999999999997</v>
      </c>
      <c r="H35" s="342">
        <f>G35/((T48-(10*T48/100)))</f>
        <v>0.42307692307692302</v>
      </c>
      <c r="I35" s="74"/>
    </row>
    <row r="36" spans="2:24" ht="6" customHeight="1">
      <c r="B36" s="69" t="str">
        <f t="shared" si="0"/>
        <v>New Coloney CL</v>
      </c>
      <c r="C36" s="70">
        <v>36</v>
      </c>
    </row>
    <row r="37" spans="2:24" ht="7.5" customHeight="1">
      <c r="B37" s="69" t="str">
        <f t="shared" si="0"/>
        <v>New Coloney CL</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New Coloney CL</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New Coloney CL</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New Coloney CL</v>
      </c>
      <c r="C40" s="70">
        <v>40</v>
      </c>
      <c r="D40" s="125"/>
      <c r="E40" s="345">
        <v>1</v>
      </c>
      <c r="F40" s="168" t="s">
        <v>290</v>
      </c>
      <c r="G40" s="193" t="s">
        <v>86</v>
      </c>
      <c r="H40" s="155">
        <v>6</v>
      </c>
      <c r="I40" s="155"/>
      <c r="J40" s="155">
        <v>4</v>
      </c>
      <c r="K40" s="156"/>
      <c r="L40" s="156">
        <v>4</v>
      </c>
      <c r="M40" s="156"/>
      <c r="N40" s="156"/>
      <c r="O40" s="156"/>
      <c r="P40" s="156"/>
      <c r="Q40" s="156"/>
      <c r="R40" s="156"/>
      <c r="S40" s="156"/>
      <c r="T40" s="157">
        <f>SUM(H40:S40)</f>
        <v>14</v>
      </c>
      <c r="U40" s="164">
        <f>T62</f>
        <v>27</v>
      </c>
      <c r="V40" s="171">
        <f>IF(U40=0,0,T40/U40)</f>
        <v>0.51851851851851849</v>
      </c>
      <c r="W40" s="199">
        <v>5</v>
      </c>
      <c r="X40" s="177"/>
    </row>
    <row r="41" spans="2:24" ht="22.5" customHeight="1">
      <c r="B41" s="69" t="str">
        <f t="shared" si="0"/>
        <v>New Coloney CL</v>
      </c>
      <c r="C41" s="70">
        <v>41</v>
      </c>
      <c r="D41" s="125"/>
      <c r="E41" s="345">
        <v>2</v>
      </c>
      <c r="F41" s="346" t="s">
        <v>291</v>
      </c>
      <c r="G41" s="193" t="s">
        <v>86</v>
      </c>
      <c r="H41" s="155">
        <v>3</v>
      </c>
      <c r="I41" s="155">
        <v>1</v>
      </c>
      <c r="J41" s="155">
        <v>2</v>
      </c>
      <c r="K41" s="156">
        <v>1</v>
      </c>
      <c r="L41" s="156">
        <v>2</v>
      </c>
      <c r="M41" s="156"/>
      <c r="N41" s="156"/>
      <c r="O41" s="156"/>
      <c r="P41" s="156"/>
      <c r="Q41" s="156"/>
      <c r="R41" s="156"/>
      <c r="S41" s="156"/>
      <c r="T41" s="157">
        <f>SUM(H41:S41)</f>
        <v>9</v>
      </c>
      <c r="U41" s="158">
        <f>G21</f>
        <v>683</v>
      </c>
      <c r="V41" s="171">
        <f>IF(U41=0,0,T41/U41)</f>
        <v>1.3177159590043924E-2</v>
      </c>
      <c r="W41" s="199">
        <v>10</v>
      </c>
      <c r="X41" s="161" t="s">
        <v>796</v>
      </c>
    </row>
    <row r="42" spans="2:24" ht="20.399999999999999" customHeight="1">
      <c r="B42" s="69" t="str">
        <f t="shared" si="0"/>
        <v>New Coloney CL</v>
      </c>
      <c r="C42" s="70">
        <v>42</v>
      </c>
      <c r="D42" s="125"/>
      <c r="E42" s="345">
        <v>3</v>
      </c>
      <c r="F42" s="242" t="s">
        <v>673</v>
      </c>
      <c r="G42" s="193" t="s">
        <v>86</v>
      </c>
      <c r="H42" s="163">
        <v>1</v>
      </c>
      <c r="I42" s="163">
        <v>1</v>
      </c>
      <c r="J42" s="163">
        <v>1</v>
      </c>
      <c r="K42" s="163">
        <v>1</v>
      </c>
      <c r="L42" s="163">
        <v>1</v>
      </c>
      <c r="M42" s="163"/>
      <c r="N42" s="163"/>
      <c r="O42" s="163"/>
      <c r="P42" s="163"/>
      <c r="Q42" s="163"/>
      <c r="R42" s="163"/>
      <c r="S42" s="163"/>
      <c r="T42" s="157">
        <f>SUM(H42:S42)</f>
        <v>5</v>
      </c>
      <c r="U42" s="158">
        <f>COUNT(H42:S42)</f>
        <v>5</v>
      </c>
      <c r="V42" s="171">
        <f>IF(U42=0,0,T42/U42)</f>
        <v>1</v>
      </c>
      <c r="W42" s="199">
        <v>10</v>
      </c>
      <c r="X42" s="161"/>
    </row>
    <row r="43" spans="2:24" ht="21" customHeight="1">
      <c r="B43" s="69" t="str">
        <f t="shared" si="0"/>
        <v>New Coloney CL</v>
      </c>
      <c r="C43" s="70">
        <v>43</v>
      </c>
      <c r="D43" s="125"/>
      <c r="E43" s="345">
        <v>4</v>
      </c>
      <c r="F43" s="153" t="s">
        <v>610</v>
      </c>
      <c r="G43" s="193" t="s">
        <v>86</v>
      </c>
      <c r="H43" s="155">
        <v>2</v>
      </c>
      <c r="I43" s="155">
        <v>2</v>
      </c>
      <c r="J43" s="155">
        <v>3</v>
      </c>
      <c r="K43" s="163">
        <v>2</v>
      </c>
      <c r="L43" s="163">
        <v>2</v>
      </c>
      <c r="M43" s="163"/>
      <c r="N43" s="163"/>
      <c r="O43" s="163"/>
      <c r="P43" s="163"/>
      <c r="Q43" s="163"/>
      <c r="R43" s="163"/>
      <c r="S43" s="163"/>
      <c r="T43" s="157">
        <f>SUM(H43:S43)</f>
        <v>11</v>
      </c>
      <c r="U43" s="158">
        <f>12*G33</f>
        <v>36</v>
      </c>
      <c r="V43" s="171">
        <f>IF(U43=0,0,T43/U43)</f>
        <v>0.30555555555555558</v>
      </c>
      <c r="W43" s="199">
        <v>10</v>
      </c>
      <c r="X43" s="161" t="s">
        <v>796</v>
      </c>
    </row>
    <row r="44" spans="2:24" ht="12.9" customHeight="1">
      <c r="B44" s="69" t="str">
        <f t="shared" si="0"/>
        <v>New Coloney CL</v>
      </c>
      <c r="C44" s="70">
        <v>44</v>
      </c>
      <c r="D44" s="125"/>
      <c r="E44" s="345">
        <v>5</v>
      </c>
      <c r="F44" s="168" t="s">
        <v>307</v>
      </c>
      <c r="G44" s="193" t="s">
        <v>86</v>
      </c>
      <c r="H44" s="155">
        <v>1</v>
      </c>
      <c r="I44" s="155">
        <v>1</v>
      </c>
      <c r="J44" s="155">
        <v>1</v>
      </c>
      <c r="K44" s="163">
        <v>1</v>
      </c>
      <c r="L44" s="163">
        <v>1</v>
      </c>
      <c r="M44" s="163"/>
      <c r="N44" s="163"/>
      <c r="O44" s="163"/>
      <c r="P44" s="163"/>
      <c r="Q44" s="163"/>
      <c r="R44" s="163"/>
      <c r="S44" s="163"/>
      <c r="T44" s="157">
        <f>COUNTIF(H44:S44,1)</f>
        <v>5</v>
      </c>
      <c r="U44" s="158">
        <f>COUNT(H44:S44)</f>
        <v>5</v>
      </c>
      <c r="V44" s="171">
        <f>IF(U44=0,0,T44/U44)</f>
        <v>1</v>
      </c>
      <c r="W44" s="164">
        <v>5</v>
      </c>
      <c r="X44" s="161" t="s">
        <v>796</v>
      </c>
    </row>
    <row r="45" spans="2:24" ht="2.1" customHeight="1">
      <c r="B45" s="69" t="str">
        <f t="shared" si="0"/>
        <v>New Coloney CL</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New Coloney CL</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New Coloney CL</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New Coloney CL</v>
      </c>
      <c r="C48" s="70">
        <v>48</v>
      </c>
      <c r="E48" s="348">
        <v>1</v>
      </c>
      <c r="F48" s="349" t="s">
        <v>242</v>
      </c>
      <c r="G48" s="193" t="s">
        <v>704</v>
      </c>
      <c r="H48" s="155">
        <v>12</v>
      </c>
      <c r="I48" s="155">
        <v>7</v>
      </c>
      <c r="J48" s="155">
        <v>12</v>
      </c>
      <c r="K48" s="156">
        <v>8</v>
      </c>
      <c r="L48" s="156">
        <v>13</v>
      </c>
      <c r="M48" s="156"/>
      <c r="N48" s="156"/>
      <c r="O48" s="156"/>
      <c r="P48" s="156"/>
      <c r="Q48" s="156"/>
      <c r="R48" s="156"/>
      <c r="S48" s="156"/>
      <c r="T48" s="157">
        <f t="shared" ref="T48:T78" si="1">SUM(H48:S48)</f>
        <v>52</v>
      </c>
      <c r="U48" s="158">
        <f>X19</f>
        <v>92.835899999999995</v>
      </c>
      <c r="V48" s="171">
        <f>IF(X19=0,0,T48/X19)</f>
        <v>0.56012814008373923</v>
      </c>
      <c r="W48" s="199">
        <v>2</v>
      </c>
      <c r="X48" s="161" t="s">
        <v>796</v>
      </c>
    </row>
    <row r="49" spans="2:26" ht="14.4">
      <c r="B49" s="69" t="str">
        <f t="shared" si="0"/>
        <v>New Coloney CL</v>
      </c>
      <c r="C49" s="70">
        <v>49</v>
      </c>
      <c r="D49" s="125"/>
      <c r="E49" s="345">
        <v>2</v>
      </c>
      <c r="F49" s="350" t="s">
        <v>243</v>
      </c>
      <c r="G49" s="193" t="s">
        <v>704</v>
      </c>
      <c r="H49" s="155">
        <v>10</v>
      </c>
      <c r="I49" s="155">
        <v>6</v>
      </c>
      <c r="J49" s="155">
        <v>10</v>
      </c>
      <c r="K49" s="156">
        <v>5</v>
      </c>
      <c r="L49" s="156">
        <v>11</v>
      </c>
      <c r="M49" s="156"/>
      <c r="N49" s="156"/>
      <c r="O49" s="156"/>
      <c r="P49" s="156"/>
      <c r="Q49" s="156"/>
      <c r="R49" s="156"/>
      <c r="S49" s="156"/>
      <c r="T49" s="157">
        <f t="shared" si="1"/>
        <v>42</v>
      </c>
      <c r="U49" s="164">
        <f>T48</f>
        <v>52</v>
      </c>
      <c r="V49" s="171">
        <f>IF(T48=0,0,T49/T48)</f>
        <v>0.80769230769230771</v>
      </c>
      <c r="W49" s="199">
        <v>10</v>
      </c>
      <c r="X49" s="179"/>
    </row>
    <row r="50" spans="2:26" ht="14.4">
      <c r="B50" s="69" t="str">
        <f t="shared" si="0"/>
        <v>New Coloney CL</v>
      </c>
      <c r="C50" s="70">
        <v>50</v>
      </c>
      <c r="D50" s="125"/>
      <c r="E50" s="345">
        <v>3</v>
      </c>
      <c r="F50" s="350" t="s">
        <v>244</v>
      </c>
      <c r="G50" s="193" t="s">
        <v>704</v>
      </c>
      <c r="H50" s="155">
        <v>2</v>
      </c>
      <c r="I50" s="155">
        <v>2</v>
      </c>
      <c r="J50" s="155"/>
      <c r="K50" s="156">
        <v>3</v>
      </c>
      <c r="L50" s="156">
        <v>4</v>
      </c>
      <c r="M50" s="156"/>
      <c r="N50" s="156"/>
      <c r="O50" s="156"/>
      <c r="P50" s="156"/>
      <c r="Q50" s="156"/>
      <c r="R50" s="156"/>
      <c r="S50" s="156"/>
      <c r="T50" s="157">
        <f t="shared" si="1"/>
        <v>11</v>
      </c>
      <c r="U50" s="164">
        <f>U49</f>
        <v>52</v>
      </c>
      <c r="V50" s="171">
        <f>IF(T48=0,0,T50/T48)</f>
        <v>0.21153846153846154</v>
      </c>
      <c r="W50" s="199">
        <v>10</v>
      </c>
      <c r="X50" s="177"/>
    </row>
    <row r="51" spans="2:26" ht="13.5" customHeight="1">
      <c r="B51" s="69" t="str">
        <f t="shared" si="0"/>
        <v>New Coloney CL</v>
      </c>
      <c r="C51" s="70">
        <v>51</v>
      </c>
      <c r="D51" s="125"/>
      <c r="E51" s="191">
        <v>4</v>
      </c>
      <c r="F51" s="172" t="s">
        <v>245</v>
      </c>
      <c r="G51" s="193" t="s">
        <v>704</v>
      </c>
      <c r="H51" s="155"/>
      <c r="I51" s="155"/>
      <c r="J51" s="155"/>
      <c r="K51" s="156">
        <v>3</v>
      </c>
      <c r="L51" s="156">
        <v>4</v>
      </c>
      <c r="M51" s="156"/>
      <c r="N51" s="156"/>
      <c r="O51" s="156"/>
      <c r="P51" s="156"/>
      <c r="Q51" s="156"/>
      <c r="R51" s="156"/>
      <c r="S51" s="156"/>
      <c r="T51" s="157">
        <f t="shared" si="1"/>
        <v>7</v>
      </c>
      <c r="U51" s="164">
        <f>U50</f>
        <v>52</v>
      </c>
      <c r="V51" s="171">
        <f>IF(U51=0,0,T51/U51)</f>
        <v>0.13461538461538461</v>
      </c>
      <c r="W51" s="164">
        <v>5</v>
      </c>
      <c r="X51" s="177"/>
    </row>
    <row r="52" spans="2:26" ht="13.5" customHeight="1">
      <c r="B52" s="69" t="str">
        <f t="shared" si="0"/>
        <v>New Coloney CL</v>
      </c>
      <c r="C52" s="70">
        <v>52</v>
      </c>
      <c r="D52" s="125"/>
      <c r="E52" s="152">
        <v>5</v>
      </c>
      <c r="F52" s="172" t="s">
        <v>246</v>
      </c>
      <c r="G52" s="193" t="s">
        <v>704</v>
      </c>
      <c r="H52" s="155">
        <v>2</v>
      </c>
      <c r="I52" s="155">
        <v>2</v>
      </c>
      <c r="J52" s="155"/>
      <c r="K52" s="156">
        <v>3</v>
      </c>
      <c r="L52" s="156">
        <v>4</v>
      </c>
      <c r="M52" s="156"/>
      <c r="N52" s="156"/>
      <c r="O52" s="156"/>
      <c r="P52" s="156"/>
      <c r="Q52" s="156"/>
      <c r="R52" s="156"/>
      <c r="S52" s="156"/>
      <c r="T52" s="157">
        <f t="shared" si="1"/>
        <v>11</v>
      </c>
      <c r="U52" s="164">
        <f>U51</f>
        <v>52</v>
      </c>
      <c r="V52" s="171">
        <f>IF(U52=0,0,T52/U52)</f>
        <v>0.21153846153846154</v>
      </c>
      <c r="W52" s="164"/>
      <c r="X52" s="177"/>
    </row>
    <row r="53" spans="2:26" ht="13.5" customHeight="1">
      <c r="B53" s="69" t="str">
        <f t="shared" si="0"/>
        <v>New Coloney CL</v>
      </c>
      <c r="C53" s="70">
        <v>53</v>
      </c>
      <c r="D53" s="125"/>
      <c r="E53" s="152">
        <v>6</v>
      </c>
      <c r="F53" s="172" t="s">
        <v>247</v>
      </c>
      <c r="G53" s="193" t="s">
        <v>704</v>
      </c>
      <c r="H53" s="155">
        <v>6</v>
      </c>
      <c r="I53" s="155">
        <v>14</v>
      </c>
      <c r="J53" s="155">
        <v>19</v>
      </c>
      <c r="K53" s="156">
        <v>9</v>
      </c>
      <c r="L53" s="156">
        <v>12</v>
      </c>
      <c r="M53" s="156"/>
      <c r="N53" s="156"/>
      <c r="O53" s="156"/>
      <c r="P53" s="156"/>
      <c r="Q53" s="156"/>
      <c r="R53" s="156"/>
      <c r="S53" s="156"/>
      <c r="T53" s="157">
        <f t="shared" si="1"/>
        <v>60</v>
      </c>
      <c r="U53" s="164">
        <f>U52</f>
        <v>52</v>
      </c>
      <c r="V53" s="171">
        <f>IF(U53=0,0,T53/U53)</f>
        <v>1.1538461538461537</v>
      </c>
      <c r="W53" s="164"/>
      <c r="X53" s="177"/>
    </row>
    <row r="54" spans="2:26" ht="13.5" customHeight="1">
      <c r="B54" s="69" t="str">
        <f t="shared" si="0"/>
        <v>New Coloney CL</v>
      </c>
      <c r="C54" s="70">
        <v>54</v>
      </c>
      <c r="D54" s="125"/>
      <c r="E54" s="348">
        <v>7</v>
      </c>
      <c r="F54" s="172" t="s">
        <v>248</v>
      </c>
      <c r="G54" s="193" t="s">
        <v>704</v>
      </c>
      <c r="H54" s="155">
        <v>2</v>
      </c>
      <c r="I54" s="155">
        <v>2</v>
      </c>
      <c r="J54" s="155"/>
      <c r="K54" s="156">
        <v>3</v>
      </c>
      <c r="L54" s="156">
        <v>4</v>
      </c>
      <c r="M54" s="156"/>
      <c r="N54" s="156"/>
      <c r="O54" s="156"/>
      <c r="P54" s="156"/>
      <c r="Q54" s="156"/>
      <c r="R54" s="156"/>
      <c r="S54" s="156"/>
      <c r="T54" s="157">
        <f t="shared" si="1"/>
        <v>11</v>
      </c>
      <c r="U54" s="164">
        <f>U53</f>
        <v>52</v>
      </c>
      <c r="V54" s="171">
        <f>IF(U54=0,0,T54/U54)</f>
        <v>0.21153846153846154</v>
      </c>
      <c r="W54" s="199">
        <v>10</v>
      </c>
      <c r="X54" s="177"/>
    </row>
    <row r="55" spans="2:26" ht="13.5" customHeight="1">
      <c r="B55" s="69" t="str">
        <f t="shared" si="0"/>
        <v>New Coloney CL</v>
      </c>
      <c r="C55" s="70">
        <v>55</v>
      </c>
      <c r="D55" s="125"/>
      <c r="E55" s="345">
        <v>8</v>
      </c>
      <c r="F55" s="172" t="s">
        <v>249</v>
      </c>
      <c r="G55" s="193" t="s">
        <v>704</v>
      </c>
      <c r="H55" s="155"/>
      <c r="I55" s="155"/>
      <c r="J55" s="155">
        <v>1</v>
      </c>
      <c r="K55" s="156"/>
      <c r="L55" s="156"/>
      <c r="M55" s="156"/>
      <c r="N55" s="156"/>
      <c r="O55" s="156"/>
      <c r="P55" s="156"/>
      <c r="Q55" s="156"/>
      <c r="R55" s="156"/>
      <c r="S55" s="156"/>
      <c r="T55" s="157">
        <f t="shared" si="1"/>
        <v>1</v>
      </c>
      <c r="U55" s="164">
        <v>0</v>
      </c>
      <c r="V55" s="351">
        <f>IF(T48=0,0,T55/T48)</f>
        <v>1.9230769230769232E-2</v>
      </c>
      <c r="W55" s="199"/>
      <c r="X55" s="177"/>
    </row>
    <row r="56" spans="2:26" ht="13.5" customHeight="1">
      <c r="B56" s="69" t="str">
        <f t="shared" si="0"/>
        <v>New Coloney CL</v>
      </c>
      <c r="C56" s="70">
        <v>56</v>
      </c>
      <c r="D56" s="125"/>
      <c r="E56" s="345">
        <v>9</v>
      </c>
      <c r="F56" s="352" t="s">
        <v>618</v>
      </c>
      <c r="G56" s="193" t="s">
        <v>704</v>
      </c>
      <c r="H56" s="155">
        <v>3</v>
      </c>
      <c r="I56" s="155">
        <v>3</v>
      </c>
      <c r="J56" s="155">
        <v>4</v>
      </c>
      <c r="K56" s="156">
        <v>5</v>
      </c>
      <c r="L56" s="156">
        <v>11</v>
      </c>
      <c r="M56" s="156"/>
      <c r="N56" s="156"/>
      <c r="O56" s="156"/>
      <c r="P56" s="156"/>
      <c r="Q56" s="156"/>
      <c r="R56" s="156"/>
      <c r="S56" s="156"/>
      <c r="T56" s="157">
        <f t="shared" si="1"/>
        <v>26</v>
      </c>
      <c r="U56" s="164">
        <f>T58</f>
        <v>27</v>
      </c>
      <c r="V56" s="171">
        <f>IF(U56=0,0,T56/U56)</f>
        <v>0.96296296296296291</v>
      </c>
      <c r="W56" s="164">
        <v>10</v>
      </c>
      <c r="X56" s="177"/>
    </row>
    <row r="57" spans="2:26" ht="13.5" customHeight="1">
      <c r="B57" s="69" t="str">
        <f t="shared" si="0"/>
        <v>New Coloney CL</v>
      </c>
      <c r="C57" s="70">
        <v>57</v>
      </c>
      <c r="D57" s="125"/>
      <c r="E57" s="152"/>
      <c r="F57" s="352" t="s">
        <v>619</v>
      </c>
      <c r="G57" s="193" t="s">
        <v>704</v>
      </c>
      <c r="H57" s="155"/>
      <c r="I57" s="155"/>
      <c r="J57" s="155"/>
      <c r="K57" s="156">
        <v>1</v>
      </c>
      <c r="L57" s="156"/>
      <c r="M57" s="156"/>
      <c r="N57" s="156"/>
      <c r="O57" s="156"/>
      <c r="P57" s="156"/>
      <c r="Q57" s="156"/>
      <c r="R57" s="156"/>
      <c r="S57" s="156"/>
      <c r="T57" s="157">
        <f t="shared" si="1"/>
        <v>1</v>
      </c>
      <c r="U57" s="164">
        <f>U58</f>
        <v>27</v>
      </c>
      <c r="V57" s="196">
        <f>IF(U57=0,0,T57/U57)</f>
        <v>3.7037037037037035E-2</v>
      </c>
      <c r="W57" s="199"/>
      <c r="X57" s="177"/>
    </row>
    <row r="58" spans="2:26" ht="13.5" customHeight="1">
      <c r="B58" s="69" t="str">
        <f t="shared" si="0"/>
        <v>New Coloney CL</v>
      </c>
      <c r="C58" s="70">
        <v>58</v>
      </c>
      <c r="D58" s="125"/>
      <c r="E58" s="152"/>
      <c r="F58" s="172" t="s">
        <v>251</v>
      </c>
      <c r="G58" s="193" t="s">
        <v>704</v>
      </c>
      <c r="H58" s="174">
        <f t="shared" ref="H58:S58" si="2">SUM(H56:H57)</f>
        <v>3</v>
      </c>
      <c r="I58" s="174">
        <f t="shared" si="2"/>
        <v>3</v>
      </c>
      <c r="J58" s="174">
        <f t="shared" si="2"/>
        <v>4</v>
      </c>
      <c r="K58" s="174">
        <f t="shared" si="2"/>
        <v>6</v>
      </c>
      <c r="L58" s="174">
        <f t="shared" si="2"/>
        <v>11</v>
      </c>
      <c r="M58" s="174">
        <f t="shared" si="2"/>
        <v>0</v>
      </c>
      <c r="N58" s="174">
        <f t="shared" si="2"/>
        <v>0</v>
      </c>
      <c r="O58" s="174">
        <f t="shared" si="2"/>
        <v>0</v>
      </c>
      <c r="P58" s="174">
        <f t="shared" si="2"/>
        <v>0</v>
      </c>
      <c r="Q58" s="174">
        <f t="shared" si="2"/>
        <v>0</v>
      </c>
      <c r="R58" s="174">
        <f t="shared" si="2"/>
        <v>0</v>
      </c>
      <c r="S58" s="174">
        <f t="shared" si="2"/>
        <v>0</v>
      </c>
      <c r="T58" s="157">
        <f t="shared" si="1"/>
        <v>27</v>
      </c>
      <c r="U58" s="164">
        <f>U56</f>
        <v>27</v>
      </c>
      <c r="V58" s="159"/>
      <c r="W58" s="164"/>
      <c r="X58" s="177"/>
    </row>
    <row r="59" spans="2:26" ht="18.75" customHeight="1">
      <c r="B59" s="69" t="str">
        <f t="shared" si="0"/>
        <v>New Coloney CL</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1</v>
      </c>
      <c r="V59" s="171">
        <f>IF(U59=0,100%,T59/U59)</f>
        <v>0</v>
      </c>
      <c r="W59" s="199">
        <v>5</v>
      </c>
      <c r="X59" s="177"/>
    </row>
    <row r="60" spans="2:26" ht="16.5" customHeight="1">
      <c r="B60" s="69" t="str">
        <f t="shared" si="0"/>
        <v>New Coloney CL</v>
      </c>
      <c r="C60" s="70">
        <v>60</v>
      </c>
      <c r="D60" s="125"/>
      <c r="E60" s="152">
        <v>11</v>
      </c>
      <c r="F60" s="352" t="s">
        <v>648</v>
      </c>
      <c r="G60" s="193" t="s">
        <v>704</v>
      </c>
      <c r="H60" s="155">
        <v>1</v>
      </c>
      <c r="I60" s="155"/>
      <c r="J60" s="155">
        <v>4</v>
      </c>
      <c r="K60" s="156">
        <v>3</v>
      </c>
      <c r="L60" s="156">
        <v>5</v>
      </c>
      <c r="M60" s="156"/>
      <c r="N60" s="156"/>
      <c r="O60" s="156"/>
      <c r="P60" s="156"/>
      <c r="Q60" s="156"/>
      <c r="R60" s="156"/>
      <c r="S60" s="156"/>
      <c r="T60" s="157">
        <f t="shared" si="1"/>
        <v>13</v>
      </c>
      <c r="U60" s="164"/>
      <c r="V60" s="169"/>
      <c r="W60" s="167"/>
      <c r="X60" s="177"/>
    </row>
    <row r="61" spans="2:26" ht="13.5" customHeight="1">
      <c r="B61" s="69" t="str">
        <f t="shared" si="0"/>
        <v>New Coloney CL</v>
      </c>
      <c r="C61" s="70">
        <v>61</v>
      </c>
      <c r="D61" s="125"/>
      <c r="E61" s="152"/>
      <c r="F61" s="352" t="s">
        <v>649</v>
      </c>
      <c r="G61" s="193" t="s">
        <v>704</v>
      </c>
      <c r="H61" s="155">
        <v>2</v>
      </c>
      <c r="I61" s="155">
        <v>3</v>
      </c>
      <c r="J61" s="155"/>
      <c r="K61" s="156">
        <v>3</v>
      </c>
      <c r="L61" s="156">
        <v>6</v>
      </c>
      <c r="M61" s="156"/>
      <c r="N61" s="156"/>
      <c r="O61" s="156"/>
      <c r="P61" s="156"/>
      <c r="Q61" s="156"/>
      <c r="R61" s="156"/>
      <c r="S61" s="156"/>
      <c r="T61" s="157">
        <f t="shared" si="1"/>
        <v>14</v>
      </c>
      <c r="U61" s="164"/>
      <c r="V61" s="354">
        <f>IF(T60=0,0,T61*1000/T60)</f>
        <v>1076.9230769230769</v>
      </c>
      <c r="W61" s="354" t="s">
        <v>627</v>
      </c>
      <c r="X61" s="177"/>
      <c r="Z61" s="355"/>
    </row>
    <row r="62" spans="2:26" ht="13.5" customHeight="1">
      <c r="B62" s="69" t="str">
        <f t="shared" si="0"/>
        <v>New Coloney CL</v>
      </c>
      <c r="C62" s="70">
        <v>62</v>
      </c>
      <c r="D62" s="125"/>
      <c r="E62" s="152"/>
      <c r="F62" s="172" t="s">
        <v>252</v>
      </c>
      <c r="G62" s="193" t="s">
        <v>704</v>
      </c>
      <c r="H62" s="174">
        <f t="shared" ref="H62:S62" si="3">SUM(H60:H61)</f>
        <v>3</v>
      </c>
      <c r="I62" s="174">
        <f t="shared" si="3"/>
        <v>3</v>
      </c>
      <c r="J62" s="174">
        <f t="shared" si="3"/>
        <v>4</v>
      </c>
      <c r="K62" s="174">
        <f t="shared" si="3"/>
        <v>6</v>
      </c>
      <c r="L62" s="174">
        <f t="shared" si="3"/>
        <v>11</v>
      </c>
      <c r="M62" s="174">
        <f t="shared" si="3"/>
        <v>0</v>
      </c>
      <c r="N62" s="174">
        <f t="shared" si="3"/>
        <v>0</v>
      </c>
      <c r="O62" s="174">
        <f t="shared" si="3"/>
        <v>0</v>
      </c>
      <c r="P62" s="174">
        <f t="shared" si="3"/>
        <v>0</v>
      </c>
      <c r="Q62" s="174">
        <f t="shared" si="3"/>
        <v>0</v>
      </c>
      <c r="R62" s="174">
        <f t="shared" si="3"/>
        <v>0</v>
      </c>
      <c r="S62" s="174">
        <f t="shared" si="3"/>
        <v>0</v>
      </c>
      <c r="T62" s="157">
        <f t="shared" si="1"/>
        <v>27</v>
      </c>
      <c r="U62" s="164"/>
      <c r="V62" s="169"/>
      <c r="W62" s="167"/>
      <c r="X62" s="177"/>
    </row>
    <row r="63" spans="2:26" ht="13.5" customHeight="1">
      <c r="B63" s="69" t="str">
        <f t="shared" si="0"/>
        <v>New Coloney CL</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27</v>
      </c>
      <c r="V63" s="196">
        <f>IF(U63=0,0,T63/U63)</f>
        <v>0</v>
      </c>
      <c r="W63" s="167"/>
      <c r="X63" s="177"/>
    </row>
    <row r="64" spans="2:26" ht="13.5" customHeight="1">
      <c r="B64" s="69" t="str">
        <f t="shared" si="0"/>
        <v>New Coloney CL</v>
      </c>
      <c r="C64" s="70">
        <v>64</v>
      </c>
      <c r="D64" s="125"/>
      <c r="E64" s="345">
        <v>13</v>
      </c>
      <c r="F64" s="172" t="s">
        <v>254</v>
      </c>
      <c r="G64" s="193" t="s">
        <v>704</v>
      </c>
      <c r="H64" s="356">
        <f t="shared" ref="H64:S64" si="4">SUM(H62:H63)</f>
        <v>3</v>
      </c>
      <c r="I64" s="356">
        <f t="shared" si="4"/>
        <v>3</v>
      </c>
      <c r="J64" s="356">
        <f t="shared" si="4"/>
        <v>4</v>
      </c>
      <c r="K64" s="356">
        <f t="shared" si="4"/>
        <v>6</v>
      </c>
      <c r="L64" s="356">
        <f t="shared" si="4"/>
        <v>11</v>
      </c>
      <c r="M64" s="356">
        <f t="shared" si="4"/>
        <v>0</v>
      </c>
      <c r="N64" s="356">
        <f t="shared" si="4"/>
        <v>0</v>
      </c>
      <c r="O64" s="356">
        <f t="shared" si="4"/>
        <v>0</v>
      </c>
      <c r="P64" s="356">
        <f t="shared" si="4"/>
        <v>0</v>
      </c>
      <c r="Q64" s="356">
        <f t="shared" si="4"/>
        <v>0</v>
      </c>
      <c r="R64" s="356">
        <f t="shared" si="4"/>
        <v>0</v>
      </c>
      <c r="S64" s="356">
        <f t="shared" si="4"/>
        <v>0</v>
      </c>
      <c r="T64" s="157">
        <f t="shared" si="1"/>
        <v>27</v>
      </c>
      <c r="U64" s="164">
        <f>T62</f>
        <v>27</v>
      </c>
      <c r="V64" s="196">
        <f>IF(U64=0,0,T64/U64)</f>
        <v>1</v>
      </c>
      <c r="W64" s="199">
        <v>5</v>
      </c>
      <c r="X64" s="177"/>
    </row>
    <row r="65" spans="2:24" ht="13.5" customHeight="1">
      <c r="B65" s="69" t="str">
        <f t="shared" si="0"/>
        <v>New Coloney CL</v>
      </c>
      <c r="C65" s="70">
        <v>65</v>
      </c>
      <c r="D65" s="125"/>
      <c r="E65" s="345">
        <v>14</v>
      </c>
      <c r="F65" s="172" t="s">
        <v>255</v>
      </c>
      <c r="G65" s="193" t="s">
        <v>704</v>
      </c>
      <c r="H65" s="156"/>
      <c r="I65" s="156"/>
      <c r="J65" s="156"/>
      <c r="K65" s="156"/>
      <c r="L65" s="156">
        <v>1</v>
      </c>
      <c r="M65" s="156"/>
      <c r="N65" s="156"/>
      <c r="O65" s="156"/>
      <c r="P65" s="156"/>
      <c r="Q65" s="156"/>
      <c r="R65" s="156"/>
      <c r="S65" s="156"/>
      <c r="T65" s="157">
        <f t="shared" si="1"/>
        <v>1</v>
      </c>
      <c r="U65" s="164">
        <f>T62</f>
        <v>27</v>
      </c>
      <c r="V65" s="196">
        <f>IF(U65=0,0,T65/U65)</f>
        <v>3.7037037037037035E-2</v>
      </c>
      <c r="W65" s="199"/>
      <c r="X65" s="177"/>
    </row>
    <row r="66" spans="2:24" ht="13.5" customHeight="1">
      <c r="B66" s="69" t="str">
        <f t="shared" ref="B66:B129" si="5">B65</f>
        <v>New Coloney CL</v>
      </c>
      <c r="C66" s="70">
        <v>66</v>
      </c>
      <c r="D66" s="125"/>
      <c r="E66" s="345">
        <v>15</v>
      </c>
      <c r="F66" s="172" t="s">
        <v>256</v>
      </c>
      <c r="G66" s="193" t="s">
        <v>704</v>
      </c>
      <c r="H66" s="156">
        <v>3</v>
      </c>
      <c r="I66" s="156">
        <v>3</v>
      </c>
      <c r="J66" s="156">
        <v>4</v>
      </c>
      <c r="K66" s="156">
        <v>6</v>
      </c>
      <c r="L66" s="156">
        <v>11</v>
      </c>
      <c r="M66" s="156"/>
      <c r="N66" s="156"/>
      <c r="O66" s="156"/>
      <c r="P66" s="156"/>
      <c r="Q66" s="156"/>
      <c r="R66" s="156"/>
      <c r="S66" s="156"/>
      <c r="T66" s="157">
        <f t="shared" si="1"/>
        <v>27</v>
      </c>
      <c r="U66" s="164">
        <f>T62</f>
        <v>27</v>
      </c>
      <c r="V66" s="196">
        <f>IF(U66=0,0,T66/U66)</f>
        <v>1</v>
      </c>
      <c r="W66" s="199">
        <v>5</v>
      </c>
      <c r="X66" s="177"/>
    </row>
    <row r="67" spans="2:24" ht="13.5" customHeight="1">
      <c r="B67" s="69" t="str">
        <f t="shared" si="5"/>
        <v>New Coloney CL</v>
      </c>
      <c r="C67" s="70">
        <v>67</v>
      </c>
      <c r="D67" s="125"/>
      <c r="E67" s="345">
        <v>16</v>
      </c>
      <c r="F67" s="172" t="s">
        <v>257</v>
      </c>
      <c r="G67" s="193" t="s">
        <v>704</v>
      </c>
      <c r="H67" s="155">
        <v>2</v>
      </c>
      <c r="I67" s="155">
        <v>3</v>
      </c>
      <c r="J67" s="155">
        <v>4</v>
      </c>
      <c r="K67" s="156"/>
      <c r="L67" s="156"/>
      <c r="M67" s="156"/>
      <c r="N67" s="156"/>
      <c r="O67" s="156"/>
      <c r="P67" s="156"/>
      <c r="Q67" s="156"/>
      <c r="R67" s="156"/>
      <c r="S67" s="156"/>
      <c r="T67" s="157">
        <f t="shared" si="1"/>
        <v>9</v>
      </c>
      <c r="U67" s="164">
        <f>50*X33/100</f>
        <v>325.74</v>
      </c>
      <c r="V67" s="171">
        <f>IF(U67=0,0,T67/U67)</f>
        <v>2.7629397679130595E-2</v>
      </c>
      <c r="W67" s="164"/>
      <c r="X67" s="179"/>
    </row>
    <row r="68" spans="2:24" ht="13.5" customHeight="1">
      <c r="B68" s="69" t="str">
        <f t="shared" si="5"/>
        <v>New Coloney CL</v>
      </c>
      <c r="C68" s="70">
        <v>68</v>
      </c>
      <c r="D68" s="125"/>
      <c r="E68" s="152">
        <v>17</v>
      </c>
      <c r="F68" s="172" t="s">
        <v>258</v>
      </c>
      <c r="G68" s="193" t="s">
        <v>704</v>
      </c>
      <c r="H68" s="155">
        <v>18</v>
      </c>
      <c r="I68" s="155">
        <v>22</v>
      </c>
      <c r="J68" s="155">
        <v>16</v>
      </c>
      <c r="K68" s="156">
        <v>18</v>
      </c>
      <c r="L68" s="156">
        <v>12</v>
      </c>
      <c r="M68" s="156"/>
      <c r="N68" s="156"/>
      <c r="O68" s="156"/>
      <c r="P68" s="156"/>
      <c r="Q68" s="156"/>
      <c r="R68" s="156"/>
      <c r="S68" s="156"/>
      <c r="T68" s="157">
        <f t="shared" si="1"/>
        <v>86</v>
      </c>
      <c r="U68" s="199"/>
      <c r="V68" s="357"/>
      <c r="W68" s="164"/>
      <c r="X68" s="179"/>
    </row>
    <row r="69" spans="2:24" ht="13.5" customHeight="1">
      <c r="B69" s="69" t="str">
        <f t="shared" si="5"/>
        <v>New Coloney CL</v>
      </c>
      <c r="C69" s="70">
        <v>69</v>
      </c>
      <c r="D69" s="125"/>
      <c r="E69" s="152"/>
      <c r="F69" s="172" t="s">
        <v>259</v>
      </c>
      <c r="G69" s="193" t="s">
        <v>704</v>
      </c>
      <c r="H69" s="155">
        <v>15</v>
      </c>
      <c r="I69" s="155">
        <v>75</v>
      </c>
      <c r="J69" s="155">
        <v>20</v>
      </c>
      <c r="K69" s="156">
        <v>50</v>
      </c>
      <c r="L69" s="156">
        <v>50</v>
      </c>
      <c r="M69" s="156"/>
      <c r="N69" s="156"/>
      <c r="O69" s="156"/>
      <c r="P69" s="156"/>
      <c r="Q69" s="156"/>
      <c r="R69" s="156"/>
      <c r="S69" s="156"/>
      <c r="T69" s="157">
        <f t="shared" si="1"/>
        <v>210</v>
      </c>
      <c r="U69" s="199"/>
      <c r="V69" s="357"/>
      <c r="W69" s="167"/>
      <c r="X69" s="179"/>
    </row>
    <row r="70" spans="2:24" ht="13.5" customHeight="1">
      <c r="B70" s="69" t="str">
        <f t="shared" si="5"/>
        <v>New Coloney CL</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New Coloney CL</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New Coloney CL</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New Coloney CL</v>
      </c>
      <c r="C73" s="70">
        <v>73</v>
      </c>
      <c r="D73" s="125"/>
      <c r="E73" s="152">
        <v>19</v>
      </c>
      <c r="F73" s="172" t="s">
        <v>263</v>
      </c>
      <c r="G73" s="193" t="s">
        <v>704</v>
      </c>
      <c r="H73" s="155"/>
      <c r="I73" s="155"/>
      <c r="J73" s="155"/>
      <c r="K73" s="156"/>
      <c r="L73" s="156"/>
      <c r="M73" s="156"/>
      <c r="N73" s="156"/>
      <c r="O73" s="156"/>
      <c r="P73" s="156"/>
      <c r="Q73" s="156"/>
      <c r="R73" s="156"/>
      <c r="S73" s="156"/>
      <c r="T73" s="157">
        <f t="shared" si="1"/>
        <v>0</v>
      </c>
      <c r="U73" s="164">
        <f>T56</f>
        <v>26</v>
      </c>
      <c r="V73" s="171">
        <f>IF(U73=0,0,T73/U73)</f>
        <v>0</v>
      </c>
      <c r="W73" s="164"/>
      <c r="X73" s="177"/>
    </row>
    <row r="74" spans="2:24" ht="13.5" customHeight="1">
      <c r="B74" s="69" t="str">
        <f t="shared" si="5"/>
        <v>New Coloney CL</v>
      </c>
      <c r="C74" s="70">
        <v>74</v>
      </c>
      <c r="D74" s="125"/>
      <c r="E74" s="152">
        <v>20</v>
      </c>
      <c r="F74" s="176" t="s">
        <v>620</v>
      </c>
      <c r="G74" s="193" t="s">
        <v>704</v>
      </c>
      <c r="H74" s="155">
        <v>3</v>
      </c>
      <c r="I74" s="155">
        <v>3</v>
      </c>
      <c r="J74" s="155">
        <v>4</v>
      </c>
      <c r="K74" s="156">
        <v>2</v>
      </c>
      <c r="L74" s="156"/>
      <c r="M74" s="156"/>
      <c r="N74" s="156"/>
      <c r="O74" s="156"/>
      <c r="P74" s="156"/>
      <c r="Q74" s="156"/>
      <c r="R74" s="156"/>
      <c r="S74" s="156"/>
      <c r="T74" s="157">
        <f t="shared" si="1"/>
        <v>12</v>
      </c>
      <c r="U74" s="164">
        <f>T56</f>
        <v>26</v>
      </c>
      <c r="V74" s="171">
        <f>IF(U74=0,0,T74/U74)</f>
        <v>0.46153846153846156</v>
      </c>
      <c r="W74" s="164"/>
      <c r="X74" s="177"/>
    </row>
    <row r="75" spans="2:24" ht="13.5" customHeight="1">
      <c r="B75" s="69" t="str">
        <f t="shared" si="5"/>
        <v>New Coloney CL</v>
      </c>
      <c r="C75" s="70">
        <v>75</v>
      </c>
      <c r="D75" s="125"/>
      <c r="E75" s="152"/>
      <c r="F75" s="176" t="s">
        <v>621</v>
      </c>
      <c r="G75" s="193" t="s">
        <v>704</v>
      </c>
      <c r="H75" s="163">
        <v>3</v>
      </c>
      <c r="I75" s="163">
        <v>3</v>
      </c>
      <c r="J75" s="163">
        <v>4</v>
      </c>
      <c r="K75" s="156">
        <v>2</v>
      </c>
      <c r="L75" s="156"/>
      <c r="M75" s="156"/>
      <c r="N75" s="156"/>
      <c r="O75" s="156"/>
      <c r="P75" s="156"/>
      <c r="Q75" s="156"/>
      <c r="R75" s="156"/>
      <c r="S75" s="156"/>
      <c r="T75" s="157">
        <f t="shared" si="1"/>
        <v>12</v>
      </c>
      <c r="U75" s="164">
        <f>T56</f>
        <v>26</v>
      </c>
      <c r="V75" s="171">
        <f>IF(U75=0,0,T75/U75)</f>
        <v>0.46153846153846156</v>
      </c>
      <c r="W75" s="164"/>
      <c r="X75" s="177"/>
    </row>
    <row r="76" spans="2:24" ht="13.5" customHeight="1">
      <c r="B76" s="69" t="str">
        <f t="shared" si="5"/>
        <v>New Coloney CL</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2.6</v>
      </c>
      <c r="V76" s="171">
        <f>IF(U76=0,0,T76/U76)</f>
        <v>0</v>
      </c>
      <c r="W76" s="164"/>
      <c r="X76" s="177"/>
    </row>
    <row r="77" spans="2:24" ht="13.5" customHeight="1">
      <c r="B77" s="69" t="str">
        <f t="shared" si="5"/>
        <v>New Coloney CL</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2.6</v>
      </c>
      <c r="V77" s="171">
        <f>IF(U77=0,0,T77/U77)</f>
        <v>0</v>
      </c>
      <c r="W77" s="164"/>
      <c r="X77" s="177"/>
    </row>
    <row r="78" spans="2:24" ht="3.9" customHeight="1">
      <c r="B78" s="69" t="str">
        <f t="shared" si="5"/>
        <v>New Coloney CL</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New Coloney CL</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New Coloney CL</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New Coloney CL</v>
      </c>
      <c r="C81" s="70">
        <v>81</v>
      </c>
      <c r="D81" s="125"/>
      <c r="E81" s="191">
        <v>1</v>
      </c>
      <c r="F81" s="192" t="s">
        <v>265</v>
      </c>
      <c r="G81" s="193" t="s">
        <v>704</v>
      </c>
      <c r="H81" s="155">
        <v>2</v>
      </c>
      <c r="I81" s="155">
        <v>2</v>
      </c>
      <c r="J81" s="155">
        <v>2</v>
      </c>
      <c r="K81" s="156">
        <v>2</v>
      </c>
      <c r="L81" s="156">
        <v>2</v>
      </c>
      <c r="M81" s="156"/>
      <c r="N81" s="156"/>
      <c r="O81" s="156"/>
      <c r="P81" s="156"/>
      <c r="Q81" s="156"/>
      <c r="R81" s="156"/>
      <c r="S81" s="156"/>
      <c r="T81" s="157">
        <f t="shared" ref="T81:T90" si="7">SUM(H81:S81)</f>
        <v>10</v>
      </c>
      <c r="U81" s="158">
        <f>COUNT(H81:S81)</f>
        <v>5</v>
      </c>
      <c r="V81" s="159"/>
      <c r="W81" s="164"/>
      <c r="X81" s="161"/>
    </row>
    <row r="82" spans="2:24" ht="12" customHeight="1">
      <c r="B82" s="69" t="str">
        <f t="shared" si="5"/>
        <v>New Coloney CL</v>
      </c>
      <c r="C82" s="70">
        <v>82</v>
      </c>
      <c r="D82" s="125"/>
      <c r="E82" s="191">
        <v>2</v>
      </c>
      <c r="F82" s="192" t="s">
        <v>266</v>
      </c>
      <c r="G82" s="193" t="s">
        <v>704</v>
      </c>
      <c r="H82" s="155">
        <v>2</v>
      </c>
      <c r="I82" s="155">
        <v>2</v>
      </c>
      <c r="J82" s="155">
        <v>2</v>
      </c>
      <c r="K82" s="156">
        <v>2</v>
      </c>
      <c r="L82" s="156">
        <v>2</v>
      </c>
      <c r="M82" s="156"/>
      <c r="N82" s="156"/>
      <c r="O82" s="156"/>
      <c r="P82" s="156"/>
      <c r="Q82" s="156"/>
      <c r="R82" s="156"/>
      <c r="S82" s="156"/>
      <c r="T82" s="157">
        <f t="shared" si="7"/>
        <v>10</v>
      </c>
      <c r="U82" s="164">
        <f>U81</f>
        <v>5</v>
      </c>
      <c r="V82" s="159">
        <f>IF(U82=0,0,T82/U82)</f>
        <v>2</v>
      </c>
      <c r="W82" s="199"/>
      <c r="X82" s="177"/>
    </row>
    <row r="83" spans="2:24" ht="12" customHeight="1">
      <c r="B83" s="69" t="str">
        <f t="shared" si="5"/>
        <v>New Coloney CL</v>
      </c>
      <c r="C83" s="70">
        <v>83</v>
      </c>
      <c r="D83" s="125"/>
      <c r="E83" s="191">
        <v>3</v>
      </c>
      <c r="F83" s="192" t="s">
        <v>267</v>
      </c>
      <c r="G83" s="193" t="s">
        <v>704</v>
      </c>
      <c r="H83" s="360">
        <v>15</v>
      </c>
      <c r="I83" s="360">
        <v>9</v>
      </c>
      <c r="J83" s="360">
        <v>14</v>
      </c>
      <c r="K83" s="361">
        <v>7</v>
      </c>
      <c r="L83" s="361">
        <v>10</v>
      </c>
      <c r="M83" s="361"/>
      <c r="N83" s="361"/>
      <c r="O83" s="361"/>
      <c r="P83" s="361"/>
      <c r="Q83" s="361"/>
      <c r="R83" s="361"/>
      <c r="S83" s="156"/>
      <c r="T83" s="205">
        <f t="shared" si="7"/>
        <v>55</v>
      </c>
      <c r="U83" s="164">
        <f>T48</f>
        <v>52</v>
      </c>
      <c r="V83" s="171">
        <f t="shared" ref="V83:V90" si="8">IF(U83=0,0,T83/U83)</f>
        <v>1.0576923076923077</v>
      </c>
      <c r="W83" s="199">
        <v>5</v>
      </c>
      <c r="X83" s="177" t="s">
        <v>268</v>
      </c>
    </row>
    <row r="84" spans="2:24" ht="12" customHeight="1">
      <c r="B84" s="69" t="str">
        <f t="shared" si="5"/>
        <v>New Coloney CL</v>
      </c>
      <c r="C84" s="70">
        <v>84</v>
      </c>
      <c r="D84" s="125"/>
      <c r="E84" s="348">
        <v>4</v>
      </c>
      <c r="F84" s="192" t="s">
        <v>269</v>
      </c>
      <c r="G84" s="193" t="s">
        <v>704</v>
      </c>
      <c r="H84" s="163">
        <v>3</v>
      </c>
      <c r="I84" s="163">
        <v>3</v>
      </c>
      <c r="J84" s="163">
        <v>4</v>
      </c>
      <c r="K84" s="156">
        <v>5</v>
      </c>
      <c r="L84" s="156">
        <v>11</v>
      </c>
      <c r="M84" s="156"/>
      <c r="N84" s="156"/>
      <c r="O84" s="156"/>
      <c r="P84" s="156"/>
      <c r="Q84" s="156"/>
      <c r="R84" s="156"/>
      <c r="S84" s="156"/>
      <c r="T84" s="157">
        <f t="shared" si="7"/>
        <v>26</v>
      </c>
      <c r="U84" s="164">
        <f>T62</f>
        <v>27</v>
      </c>
      <c r="V84" s="171">
        <f t="shared" si="8"/>
        <v>0.96296296296296291</v>
      </c>
      <c r="W84" s="199">
        <v>5</v>
      </c>
      <c r="X84" s="177"/>
    </row>
    <row r="85" spans="2:24" ht="12" customHeight="1">
      <c r="B85" s="69" t="str">
        <f t="shared" si="5"/>
        <v>New Coloney CL</v>
      </c>
      <c r="C85" s="70">
        <v>85</v>
      </c>
      <c r="D85" s="125"/>
      <c r="E85" s="191">
        <v>5</v>
      </c>
      <c r="F85" s="192" t="s">
        <v>83</v>
      </c>
      <c r="G85" s="193" t="s">
        <v>704</v>
      </c>
      <c r="H85" s="163">
        <v>3</v>
      </c>
      <c r="I85" s="163">
        <v>3</v>
      </c>
      <c r="J85" s="163">
        <v>4</v>
      </c>
      <c r="K85" s="156">
        <v>5</v>
      </c>
      <c r="L85" s="156">
        <v>11</v>
      </c>
      <c r="M85" s="156"/>
      <c r="N85" s="156"/>
      <c r="O85" s="156"/>
      <c r="P85" s="156"/>
      <c r="Q85" s="156"/>
      <c r="R85" s="156"/>
      <c r="S85" s="156"/>
      <c r="T85" s="157">
        <f t="shared" si="7"/>
        <v>26</v>
      </c>
      <c r="U85" s="164">
        <f>T62</f>
        <v>27</v>
      </c>
      <c r="V85" s="171">
        <f t="shared" si="8"/>
        <v>0.96296296296296291</v>
      </c>
      <c r="W85" s="164"/>
      <c r="X85" s="177"/>
    </row>
    <row r="86" spans="2:24" ht="12" customHeight="1">
      <c r="B86" s="69" t="str">
        <f t="shared" si="5"/>
        <v>New Coloney CL</v>
      </c>
      <c r="C86" s="70">
        <v>86</v>
      </c>
      <c r="D86" s="125"/>
      <c r="E86" s="191">
        <v>6</v>
      </c>
      <c r="F86" s="192" t="s">
        <v>84</v>
      </c>
      <c r="G86" s="193" t="s">
        <v>704</v>
      </c>
      <c r="H86" s="163">
        <v>3</v>
      </c>
      <c r="I86" s="163">
        <v>3</v>
      </c>
      <c r="J86" s="163">
        <v>4</v>
      </c>
      <c r="K86" s="156">
        <v>5</v>
      </c>
      <c r="L86" s="156">
        <v>11</v>
      </c>
      <c r="M86" s="156"/>
      <c r="N86" s="156"/>
      <c r="O86" s="156"/>
      <c r="P86" s="156"/>
      <c r="Q86" s="156"/>
      <c r="R86" s="156"/>
      <c r="S86" s="156"/>
      <c r="T86" s="157">
        <f t="shared" si="7"/>
        <v>26</v>
      </c>
      <c r="U86" s="164">
        <f>T62</f>
        <v>27</v>
      </c>
      <c r="V86" s="171">
        <f t="shared" si="8"/>
        <v>0.96296296296296291</v>
      </c>
      <c r="W86" s="164"/>
      <c r="X86" s="177"/>
    </row>
    <row r="87" spans="2:24" ht="12" customHeight="1">
      <c r="B87" s="69" t="str">
        <f t="shared" si="5"/>
        <v>New Coloney CL</v>
      </c>
      <c r="C87" s="70">
        <v>87</v>
      </c>
      <c r="D87" s="125"/>
      <c r="E87" s="348">
        <v>7</v>
      </c>
      <c r="F87" s="192" t="s">
        <v>270</v>
      </c>
      <c r="G87" s="193" t="s">
        <v>704</v>
      </c>
      <c r="H87" s="155">
        <v>4</v>
      </c>
      <c r="I87" s="155">
        <v>4</v>
      </c>
      <c r="J87" s="155">
        <v>6</v>
      </c>
      <c r="K87" s="156">
        <v>8</v>
      </c>
      <c r="L87" s="156">
        <v>11</v>
      </c>
      <c r="M87" s="156"/>
      <c r="N87" s="156"/>
      <c r="O87" s="156"/>
      <c r="P87" s="156"/>
      <c r="Q87" s="156"/>
      <c r="R87" s="156"/>
      <c r="S87" s="156"/>
      <c r="T87" s="157">
        <f t="shared" si="7"/>
        <v>33</v>
      </c>
      <c r="U87" s="164">
        <f>T62</f>
        <v>27</v>
      </c>
      <c r="V87" s="171">
        <f t="shared" si="8"/>
        <v>1.2222222222222223</v>
      </c>
      <c r="W87" s="199">
        <v>10</v>
      </c>
      <c r="X87" s="177"/>
    </row>
    <row r="88" spans="2:24" ht="12" customHeight="1">
      <c r="B88" s="69" t="str">
        <f t="shared" si="5"/>
        <v>New Coloney CL</v>
      </c>
      <c r="C88" s="70">
        <v>88</v>
      </c>
      <c r="D88" s="125"/>
      <c r="E88" s="348">
        <v>8</v>
      </c>
      <c r="F88" s="192" t="s">
        <v>271</v>
      </c>
      <c r="G88" s="193" t="s">
        <v>704</v>
      </c>
      <c r="H88" s="155">
        <v>6</v>
      </c>
      <c r="I88" s="155"/>
      <c r="J88" s="155"/>
      <c r="K88" s="156">
        <v>1</v>
      </c>
      <c r="L88" s="156">
        <v>4</v>
      </c>
      <c r="M88" s="156"/>
      <c r="N88" s="156"/>
      <c r="O88" s="156"/>
      <c r="P88" s="156"/>
      <c r="Q88" s="156"/>
      <c r="R88" s="156"/>
      <c r="S88" s="156"/>
      <c r="T88" s="157">
        <f t="shared" si="7"/>
        <v>11</v>
      </c>
      <c r="U88" s="158">
        <f>X23</f>
        <v>87.586474564488157</v>
      </c>
      <c r="V88" s="171">
        <f t="shared" si="8"/>
        <v>0.12559016737111528</v>
      </c>
      <c r="W88" s="199">
        <v>5</v>
      </c>
      <c r="X88" s="161" t="s">
        <v>796</v>
      </c>
    </row>
    <row r="89" spans="2:24" ht="12" customHeight="1">
      <c r="B89" s="69" t="str">
        <f t="shared" si="5"/>
        <v>New Coloney CL</v>
      </c>
      <c r="C89" s="70">
        <v>89</v>
      </c>
      <c r="D89" s="125"/>
      <c r="E89" s="191">
        <v>9</v>
      </c>
      <c r="F89" s="192" t="s">
        <v>272</v>
      </c>
      <c r="G89" s="193" t="s">
        <v>704</v>
      </c>
      <c r="H89" s="155">
        <v>1</v>
      </c>
      <c r="I89" s="155"/>
      <c r="J89" s="155"/>
      <c r="K89" s="156"/>
      <c r="L89" s="156"/>
      <c r="M89" s="156"/>
      <c r="N89" s="156"/>
      <c r="O89" s="156"/>
      <c r="P89" s="156"/>
      <c r="Q89" s="156"/>
      <c r="R89" s="156"/>
      <c r="S89" s="156"/>
      <c r="T89" s="157">
        <f t="shared" si="7"/>
        <v>1</v>
      </c>
      <c r="U89" s="158">
        <f>X24</f>
        <v>87.148542191665769</v>
      </c>
      <c r="V89" s="171">
        <f t="shared" si="8"/>
        <v>1.1474661249074026E-2</v>
      </c>
      <c r="W89" s="164">
        <v>5</v>
      </c>
      <c r="X89" s="161" t="s">
        <v>796</v>
      </c>
    </row>
    <row r="90" spans="2:24" ht="12" customHeight="1">
      <c r="B90" s="69" t="str">
        <f t="shared" si="5"/>
        <v>New Coloney CL</v>
      </c>
      <c r="C90" s="70">
        <v>90</v>
      </c>
      <c r="D90" s="125"/>
      <c r="E90" s="191">
        <v>10</v>
      </c>
      <c r="F90" s="192" t="s">
        <v>273</v>
      </c>
      <c r="G90" s="193" t="s">
        <v>704</v>
      </c>
      <c r="H90" s="155">
        <v>1</v>
      </c>
      <c r="I90" s="155"/>
      <c r="J90" s="155"/>
      <c r="K90" s="156"/>
      <c r="L90" s="156"/>
      <c r="M90" s="156"/>
      <c r="N90" s="156"/>
      <c r="O90" s="156"/>
      <c r="P90" s="156"/>
      <c r="Q90" s="156"/>
      <c r="R90" s="156"/>
      <c r="S90" s="156"/>
      <c r="T90" s="157">
        <f t="shared" si="7"/>
        <v>1</v>
      </c>
      <c r="U90" s="158">
        <f>X25</f>
        <v>86.930670836186252</v>
      </c>
      <c r="V90" s="171">
        <f t="shared" si="8"/>
        <v>1.1503419798570499E-2</v>
      </c>
      <c r="W90" s="164">
        <v>5</v>
      </c>
      <c r="X90" s="161" t="s">
        <v>796</v>
      </c>
    </row>
    <row r="91" spans="2:24" ht="1.5" customHeight="1">
      <c r="B91" s="69" t="str">
        <f t="shared" si="5"/>
        <v>New Coloney CL</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New Coloney CL</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New Coloney CL</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New Coloney CL</v>
      </c>
      <c r="C94" s="70">
        <v>94</v>
      </c>
      <c r="D94" s="125"/>
      <c r="E94" s="345">
        <v>1</v>
      </c>
      <c r="F94" s="195" t="s">
        <v>274</v>
      </c>
      <c r="G94" s="193" t="s">
        <v>704</v>
      </c>
      <c r="H94" s="174">
        <f>SUM(H95:H98)</f>
        <v>21</v>
      </c>
      <c r="I94" s="174">
        <f t="shared" ref="I94:S94" si="9">SUM(I95:I98)</f>
        <v>17</v>
      </c>
      <c r="J94" s="174">
        <f t="shared" si="9"/>
        <v>18</v>
      </c>
      <c r="K94" s="174">
        <f t="shared" si="9"/>
        <v>11</v>
      </c>
      <c r="L94" s="174">
        <f t="shared" si="9"/>
        <v>30</v>
      </c>
      <c r="M94" s="174">
        <f t="shared" si="9"/>
        <v>0</v>
      </c>
      <c r="N94" s="174">
        <f t="shared" si="9"/>
        <v>0</v>
      </c>
      <c r="O94" s="174">
        <f t="shared" si="9"/>
        <v>0</v>
      </c>
      <c r="P94" s="174">
        <f t="shared" si="9"/>
        <v>0</v>
      </c>
      <c r="Q94" s="174">
        <f t="shared" si="9"/>
        <v>0</v>
      </c>
      <c r="R94" s="174">
        <f t="shared" si="9"/>
        <v>0</v>
      </c>
      <c r="S94" s="174">
        <f t="shared" si="9"/>
        <v>0</v>
      </c>
      <c r="T94" s="157">
        <f t="shared" ref="T94:T101" si="10">SUM(H94:S94)</f>
        <v>97</v>
      </c>
      <c r="U94" s="164">
        <f>10*G20/100</f>
        <v>542.9</v>
      </c>
      <c r="V94" s="171">
        <f>IF(U94=0,0,T94/U94)</f>
        <v>0.17867010499171118</v>
      </c>
      <c r="W94" s="199">
        <v>10</v>
      </c>
      <c r="X94" s="177"/>
    </row>
    <row r="95" spans="2:24" ht="15.9" customHeight="1">
      <c r="B95" s="69" t="str">
        <f t="shared" si="5"/>
        <v>New Coloney CL</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New Coloney CL</v>
      </c>
      <c r="C96" s="70">
        <v>96</v>
      </c>
      <c r="D96" s="125"/>
      <c r="E96" s="191"/>
      <c r="F96" s="203" t="s">
        <v>624</v>
      </c>
      <c r="G96" s="193" t="s">
        <v>704</v>
      </c>
      <c r="H96" s="155"/>
      <c r="I96" s="155"/>
      <c r="J96" s="155"/>
      <c r="K96" s="156"/>
      <c r="L96" s="156"/>
      <c r="M96" s="156"/>
      <c r="N96" s="156"/>
      <c r="O96" s="156"/>
      <c r="P96" s="156"/>
      <c r="Q96" s="156"/>
      <c r="R96" s="156"/>
      <c r="S96" s="156"/>
      <c r="T96" s="157">
        <f t="shared" si="10"/>
        <v>0</v>
      </c>
      <c r="U96" s="164"/>
      <c r="V96" s="171">
        <f>IF(T94=0,0,T96/T94)</f>
        <v>0</v>
      </c>
      <c r="W96" s="164"/>
      <c r="X96" s="177"/>
    </row>
    <row r="97" spans="2:26" ht="13.5" customHeight="1">
      <c r="B97" s="69" t="str">
        <f t="shared" si="5"/>
        <v>New Coloney CL</v>
      </c>
      <c r="C97" s="70">
        <v>97</v>
      </c>
      <c r="D97" s="125"/>
      <c r="E97" s="191"/>
      <c r="F97" s="203" t="s">
        <v>626</v>
      </c>
      <c r="G97" s="193" t="s">
        <v>704</v>
      </c>
      <c r="H97" s="155">
        <v>15</v>
      </c>
      <c r="I97" s="155">
        <v>9</v>
      </c>
      <c r="J97" s="155">
        <v>11</v>
      </c>
      <c r="K97" s="156">
        <v>5</v>
      </c>
      <c r="L97" s="156">
        <v>18</v>
      </c>
      <c r="M97" s="156"/>
      <c r="N97" s="156"/>
      <c r="O97" s="156"/>
      <c r="P97" s="156"/>
      <c r="Q97" s="156"/>
      <c r="R97" s="156"/>
      <c r="S97" s="156"/>
      <c r="T97" s="157">
        <f t="shared" si="10"/>
        <v>58</v>
      </c>
      <c r="U97" s="164"/>
      <c r="V97" s="171">
        <f>IF(T94=0,0,T97/T94)</f>
        <v>0.59793814432989689</v>
      </c>
      <c r="W97" s="164"/>
      <c r="X97" s="177"/>
    </row>
    <row r="98" spans="2:26" ht="13.5" customHeight="1">
      <c r="B98" s="69" t="str">
        <f t="shared" si="5"/>
        <v>New Coloney CL</v>
      </c>
      <c r="C98" s="70">
        <v>98</v>
      </c>
      <c r="D98" s="125"/>
      <c r="E98" s="191"/>
      <c r="F98" s="195" t="s">
        <v>794</v>
      </c>
      <c r="G98" s="193" t="s">
        <v>704</v>
      </c>
      <c r="H98" s="155">
        <v>6</v>
      </c>
      <c r="I98" s="155">
        <v>8</v>
      </c>
      <c r="J98" s="155">
        <v>7</v>
      </c>
      <c r="K98" s="156">
        <v>6</v>
      </c>
      <c r="L98" s="156">
        <v>12</v>
      </c>
      <c r="M98" s="156"/>
      <c r="N98" s="156"/>
      <c r="O98" s="156"/>
      <c r="P98" s="156"/>
      <c r="Q98" s="156"/>
      <c r="R98" s="156"/>
      <c r="S98" s="156"/>
      <c r="T98" s="157">
        <f t="shared" si="10"/>
        <v>39</v>
      </c>
      <c r="U98" s="164"/>
      <c r="V98" s="171">
        <f>IF(T94=0,0,T98/T94)</f>
        <v>0.40206185567010311</v>
      </c>
      <c r="W98" s="164"/>
      <c r="X98" s="177"/>
    </row>
    <row r="99" spans="2:26" ht="13.5" customHeight="1">
      <c r="B99" s="69" t="str">
        <f t="shared" si="5"/>
        <v>New Coloney CL</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1</v>
      </c>
      <c r="V99" s="357">
        <f>IF(U99=0,0,T99/U99)</f>
        <v>0</v>
      </c>
      <c r="W99" s="167"/>
      <c r="X99" s="161" t="s">
        <v>797</v>
      </c>
    </row>
    <row r="100" spans="2:26" ht="13.5" customHeight="1">
      <c r="B100" s="69" t="str">
        <f t="shared" si="5"/>
        <v>New Coloney CL</v>
      </c>
      <c r="C100" s="70">
        <v>100</v>
      </c>
      <c r="D100" s="125"/>
      <c r="E100" s="191"/>
      <c r="F100" s="195" t="s">
        <v>92</v>
      </c>
      <c r="G100" s="193" t="s">
        <v>704</v>
      </c>
      <c r="H100" s="155"/>
      <c r="I100" s="155"/>
      <c r="J100" s="155">
        <v>1</v>
      </c>
      <c r="K100" s="156"/>
      <c r="L100" s="156"/>
      <c r="M100" s="156"/>
      <c r="N100" s="156"/>
      <c r="O100" s="156"/>
      <c r="P100" s="156"/>
      <c r="Q100" s="156"/>
      <c r="R100" s="156"/>
      <c r="S100" s="156"/>
      <c r="T100" s="157">
        <f t="shared" si="10"/>
        <v>1</v>
      </c>
      <c r="U100" s="164">
        <f>T101</f>
        <v>1</v>
      </c>
      <c r="V100" s="357">
        <f>IF(U100=0,0,T100/U100)</f>
        <v>1</v>
      </c>
      <c r="W100" s="167"/>
      <c r="X100" s="161" t="s">
        <v>797</v>
      </c>
    </row>
    <row r="101" spans="2:26" ht="13.5" customHeight="1">
      <c r="B101" s="69" t="str">
        <f t="shared" si="5"/>
        <v>New Coloney CL</v>
      </c>
      <c r="C101" s="70">
        <v>101</v>
      </c>
      <c r="D101" s="125"/>
      <c r="E101" s="348"/>
      <c r="F101" s="195" t="s">
        <v>93</v>
      </c>
      <c r="G101" s="193" t="s">
        <v>704</v>
      </c>
      <c r="H101" s="174">
        <f t="shared" ref="H101:S101" si="11">SUM(H99:H100)</f>
        <v>0</v>
      </c>
      <c r="I101" s="174">
        <f t="shared" si="11"/>
        <v>0</v>
      </c>
      <c r="J101" s="174">
        <f t="shared" si="11"/>
        <v>1</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1</v>
      </c>
      <c r="U101" s="164"/>
      <c r="V101" s="363">
        <f>IF(G20=0,0,T101*1000/G20)</f>
        <v>0.1841959845275373</v>
      </c>
      <c r="W101" s="354" t="s">
        <v>275</v>
      </c>
      <c r="X101" s="177"/>
      <c r="Z101" s="364"/>
    </row>
    <row r="102" spans="2:26" ht="13.5" customHeight="1">
      <c r="B102" s="69" t="str">
        <f t="shared" si="5"/>
        <v>New Coloney CL</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New Coloney CL</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New Coloney CL</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New Coloney CL</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New Coloney CL</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New Coloney CL</v>
      </c>
      <c r="C107" s="70">
        <v>107</v>
      </c>
      <c r="D107" s="125"/>
      <c r="E107" s="348">
        <v>1</v>
      </c>
      <c r="F107" s="195" t="s">
        <v>278</v>
      </c>
      <c r="G107" s="193" t="s">
        <v>704</v>
      </c>
      <c r="H107" s="155">
        <v>1</v>
      </c>
      <c r="I107" s="155">
        <v>1</v>
      </c>
      <c r="J107" s="155"/>
      <c r="K107" s="155"/>
      <c r="L107" s="155"/>
      <c r="M107" s="155"/>
      <c r="N107" s="155"/>
      <c r="O107" s="155"/>
      <c r="P107" s="155"/>
      <c r="Q107" s="155"/>
      <c r="R107" s="155"/>
      <c r="S107" s="155"/>
      <c r="T107" s="157">
        <f>SUM(H107:S107)</f>
        <v>2</v>
      </c>
      <c r="U107" s="164">
        <f>2*T163/100</f>
        <v>24.28</v>
      </c>
      <c r="V107" s="171">
        <f>IF(U107=0,0,T107/U107)</f>
        <v>8.2372322899505759E-2</v>
      </c>
      <c r="W107" s="164">
        <v>10</v>
      </c>
      <c r="X107" s="177"/>
    </row>
    <row r="108" spans="2:26" ht="1.5" customHeight="1">
      <c r="B108" s="69" t="str">
        <f t="shared" si="5"/>
        <v>New Coloney CL</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New Coloney CL</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New Coloney CL</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New Coloney CL</v>
      </c>
      <c r="C111" s="70">
        <v>111</v>
      </c>
      <c r="D111" s="125"/>
      <c r="E111" s="348">
        <v>1</v>
      </c>
      <c r="F111" s="195" t="s">
        <v>279</v>
      </c>
      <c r="G111" s="193" t="s">
        <v>704</v>
      </c>
      <c r="H111" s="204">
        <f t="shared" ref="H111:S111" si="12">SUM(H112:H113)/2</f>
        <v>6</v>
      </c>
      <c r="I111" s="204">
        <f t="shared" si="12"/>
        <v>7.5</v>
      </c>
      <c r="J111" s="204">
        <f t="shared" si="12"/>
        <v>5.5</v>
      </c>
      <c r="K111" s="204">
        <f t="shared" si="12"/>
        <v>1.5</v>
      </c>
      <c r="L111" s="204">
        <f t="shared" si="12"/>
        <v>10</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30.5</v>
      </c>
      <c r="U111" s="158">
        <f>X28</f>
        <v>2008.73</v>
      </c>
      <c r="V111" s="171">
        <f t="shared" ref="V111:V121" si="14">IF(U111=0,0,T111/U111)</f>
        <v>1.5183723048891588E-2</v>
      </c>
      <c r="W111" s="164">
        <v>10</v>
      </c>
      <c r="X111" s="161" t="s">
        <v>796</v>
      </c>
    </row>
    <row r="112" spans="2:26" ht="14.25" customHeight="1">
      <c r="B112" s="69" t="str">
        <f t="shared" si="5"/>
        <v>New Coloney CL</v>
      </c>
      <c r="C112" s="70">
        <v>112</v>
      </c>
      <c r="D112" s="125"/>
      <c r="E112" s="348"/>
      <c r="F112" s="195" t="s">
        <v>280</v>
      </c>
      <c r="G112" s="193" t="s">
        <v>704</v>
      </c>
      <c r="H112" s="155">
        <v>12</v>
      </c>
      <c r="I112" s="155">
        <v>15</v>
      </c>
      <c r="J112" s="155">
        <v>11</v>
      </c>
      <c r="K112" s="156">
        <v>3</v>
      </c>
      <c r="L112" s="156">
        <v>20</v>
      </c>
      <c r="M112" s="156"/>
      <c r="N112" s="156"/>
      <c r="O112" s="156"/>
      <c r="P112" s="156"/>
      <c r="Q112" s="156"/>
      <c r="R112" s="156"/>
      <c r="S112" s="156"/>
      <c r="T112" s="157">
        <f t="shared" si="13"/>
        <v>61</v>
      </c>
      <c r="U112" s="158">
        <f>X28</f>
        <v>2008.73</v>
      </c>
      <c r="V112" s="171">
        <f t="shared" si="14"/>
        <v>3.0367446097783177E-2</v>
      </c>
      <c r="W112" s="164"/>
      <c r="X112" s="161" t="s">
        <v>796</v>
      </c>
    </row>
    <row r="113" spans="2:26" ht="14.25" customHeight="1">
      <c r="B113" s="69" t="str">
        <f t="shared" si="5"/>
        <v>New Coloney CL</v>
      </c>
      <c r="C113" s="70">
        <v>113</v>
      </c>
      <c r="D113" s="125"/>
      <c r="E113" s="348"/>
      <c r="F113" s="195" t="s">
        <v>281</v>
      </c>
      <c r="G113" s="193" t="s">
        <v>704</v>
      </c>
      <c r="H113" s="155"/>
      <c r="I113" s="155"/>
      <c r="J113" s="155"/>
      <c r="K113" s="156"/>
      <c r="L113" s="156"/>
      <c r="M113" s="156"/>
      <c r="N113" s="156"/>
      <c r="O113" s="156"/>
      <c r="P113" s="156"/>
      <c r="Q113" s="156"/>
      <c r="R113" s="156"/>
      <c r="S113" s="156"/>
      <c r="T113" s="157">
        <f t="shared" si="13"/>
        <v>0</v>
      </c>
      <c r="U113" s="158">
        <f>X28</f>
        <v>2008.73</v>
      </c>
      <c r="V113" s="171">
        <f t="shared" si="14"/>
        <v>0</v>
      </c>
      <c r="W113" s="164"/>
      <c r="X113" s="161" t="s">
        <v>796</v>
      </c>
    </row>
    <row r="114" spans="2:26" ht="14.25" customHeight="1">
      <c r="B114" s="69" t="str">
        <f t="shared" si="5"/>
        <v>New Coloney CL</v>
      </c>
      <c r="C114" s="70">
        <v>114</v>
      </c>
      <c r="D114" s="125"/>
      <c r="E114" s="348">
        <v>2</v>
      </c>
      <c r="F114" s="195" t="s">
        <v>282</v>
      </c>
      <c r="G114" s="193" t="s">
        <v>704</v>
      </c>
      <c r="H114" s="204">
        <f t="shared" ref="H114:S114" si="15">SUM(H115:H117)/3</f>
        <v>0</v>
      </c>
      <c r="I114" s="204">
        <f t="shared" si="15"/>
        <v>0</v>
      </c>
      <c r="J114" s="204">
        <f t="shared" si="15"/>
        <v>0</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0</v>
      </c>
      <c r="U114" s="158">
        <f>X28</f>
        <v>2008.73</v>
      </c>
      <c r="V114" s="171">
        <f t="shared" si="14"/>
        <v>0</v>
      </c>
      <c r="W114" s="164">
        <v>10</v>
      </c>
      <c r="X114" s="161" t="s">
        <v>796</v>
      </c>
    </row>
    <row r="115" spans="2:26" ht="14.25" customHeight="1">
      <c r="B115" s="69" t="str">
        <f t="shared" si="5"/>
        <v>New Coloney CL</v>
      </c>
      <c r="C115" s="70">
        <v>115</v>
      </c>
      <c r="D115" s="125"/>
      <c r="E115" s="348"/>
      <c r="F115" s="195" t="s">
        <v>283</v>
      </c>
      <c r="G115" s="193" t="s">
        <v>704</v>
      </c>
      <c r="H115" s="155"/>
      <c r="I115" s="155"/>
      <c r="J115" s="155"/>
      <c r="K115" s="156"/>
      <c r="L115" s="156"/>
      <c r="M115" s="156"/>
      <c r="N115" s="156"/>
      <c r="O115" s="156"/>
      <c r="P115" s="156"/>
      <c r="Q115" s="156"/>
      <c r="R115" s="156"/>
      <c r="S115" s="156"/>
      <c r="T115" s="157">
        <f t="shared" si="13"/>
        <v>0</v>
      </c>
      <c r="U115" s="158">
        <f>U114*49/100</f>
        <v>984.2777000000001</v>
      </c>
      <c r="V115" s="171">
        <f t="shared" si="14"/>
        <v>0</v>
      </c>
      <c r="W115" s="164"/>
      <c r="X115" s="161" t="s">
        <v>796</v>
      </c>
    </row>
    <row r="116" spans="2:26" ht="14.25" customHeight="1">
      <c r="B116" s="69" t="str">
        <f t="shared" si="5"/>
        <v>New Coloney CL</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984.2777000000001</v>
      </c>
      <c r="V116" s="171">
        <f t="shared" si="14"/>
        <v>0</v>
      </c>
      <c r="W116" s="164"/>
      <c r="X116" s="161" t="s">
        <v>796</v>
      </c>
    </row>
    <row r="117" spans="2:26" ht="13.5" customHeight="1">
      <c r="B117" s="69" t="str">
        <f t="shared" si="5"/>
        <v>New Coloney CL</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2008.73</v>
      </c>
      <c r="V117" s="171">
        <f t="shared" si="14"/>
        <v>0</v>
      </c>
      <c r="W117" s="164"/>
      <c r="X117" s="161" t="s">
        <v>796</v>
      </c>
    </row>
    <row r="118" spans="2:26" ht="14.25" customHeight="1">
      <c r="B118" s="69" t="str">
        <f t="shared" si="5"/>
        <v>New Coloney CL</v>
      </c>
      <c r="C118" s="70">
        <v>118</v>
      </c>
      <c r="D118" s="125"/>
      <c r="E118" s="191">
        <v>3</v>
      </c>
      <c r="F118" s="195" t="s">
        <v>102</v>
      </c>
      <c r="G118" s="193" t="s">
        <v>704</v>
      </c>
      <c r="H118" s="174">
        <f t="shared" ref="H118:S118" si="16">SUM(H119:H121)</f>
        <v>0</v>
      </c>
      <c r="I118" s="174">
        <f t="shared" si="16"/>
        <v>0</v>
      </c>
      <c r="J118" s="174">
        <f t="shared" si="16"/>
        <v>0</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0</v>
      </c>
      <c r="U118" s="164">
        <f>T111</f>
        <v>30.5</v>
      </c>
      <c r="V118" s="171">
        <f t="shared" si="14"/>
        <v>0</v>
      </c>
      <c r="W118" s="167"/>
      <c r="X118" s="161" t="s">
        <v>795</v>
      </c>
    </row>
    <row r="119" spans="2:26" ht="14.25" customHeight="1">
      <c r="B119" s="69" t="str">
        <f t="shared" si="5"/>
        <v>New Coloney CL</v>
      </c>
      <c r="C119" s="70">
        <v>119</v>
      </c>
      <c r="D119" s="125"/>
      <c r="E119" s="191"/>
      <c r="F119" s="203" t="s">
        <v>630</v>
      </c>
      <c r="G119" s="193" t="s">
        <v>704</v>
      </c>
      <c r="H119" s="155"/>
      <c r="I119" s="155"/>
      <c r="J119" s="155"/>
      <c r="K119" s="156"/>
      <c r="L119" s="156"/>
      <c r="M119" s="156"/>
      <c r="N119" s="156"/>
      <c r="O119" s="156"/>
      <c r="P119" s="156"/>
      <c r="Q119" s="156"/>
      <c r="R119" s="156"/>
      <c r="S119" s="156"/>
      <c r="T119" s="157">
        <f t="shared" si="13"/>
        <v>0</v>
      </c>
      <c r="U119" s="164">
        <f t="shared" ref="U119:U121" si="17">T112</f>
        <v>61</v>
      </c>
      <c r="V119" s="171">
        <f t="shared" si="14"/>
        <v>0</v>
      </c>
      <c r="W119" s="167"/>
      <c r="X119" s="161" t="s">
        <v>795</v>
      </c>
    </row>
    <row r="120" spans="2:26" ht="14.25" customHeight="1">
      <c r="B120" s="69" t="str">
        <f t="shared" si="5"/>
        <v>New Coloney CL</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0</v>
      </c>
      <c r="V120" s="171">
        <f t="shared" si="14"/>
        <v>0</v>
      </c>
      <c r="W120" s="167"/>
      <c r="X120" s="161" t="s">
        <v>795</v>
      </c>
    </row>
    <row r="121" spans="2:26" ht="14.25" customHeight="1">
      <c r="B121" s="69" t="str">
        <f t="shared" si="5"/>
        <v>New Coloney CL</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0</v>
      </c>
      <c r="V121" s="171">
        <f t="shared" si="14"/>
        <v>0</v>
      </c>
      <c r="W121" s="167"/>
      <c r="X121" s="161" t="s">
        <v>795</v>
      </c>
    </row>
    <row r="122" spans="2:26" ht="1.5" customHeight="1">
      <c r="B122" s="69" t="str">
        <f t="shared" si="5"/>
        <v>New Coloney CL</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New Coloney CL</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New Coloney CL</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New Coloney CL</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New Coloney CL</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New Coloney CL</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New Coloney CL</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New Coloney CL</v>
      </c>
      <c r="C129" s="70">
        <v>129</v>
      </c>
      <c r="D129" s="125"/>
      <c r="E129" s="191">
        <v>5</v>
      </c>
      <c r="F129" s="195" t="s">
        <v>114</v>
      </c>
      <c r="G129" s="193" t="s">
        <v>704</v>
      </c>
      <c r="H129" s="155"/>
      <c r="I129" s="155">
        <v>5</v>
      </c>
      <c r="J129" s="155"/>
      <c r="K129" s="156">
        <v>1</v>
      </c>
      <c r="L129" s="156">
        <v>2</v>
      </c>
      <c r="M129" s="156"/>
      <c r="N129" s="156"/>
      <c r="O129" s="156"/>
      <c r="P129" s="156"/>
      <c r="Q129" s="156"/>
      <c r="R129" s="156"/>
      <c r="S129" s="156"/>
      <c r="T129" s="157">
        <f>SUM(H129:S129)</f>
        <v>8</v>
      </c>
      <c r="U129" s="164"/>
      <c r="V129" s="369">
        <f>IF(G20=0,0,(T125+T126+T127+T128+T129)*1000/G20)</f>
        <v>1.4735678762202984</v>
      </c>
      <c r="W129" s="367" t="s">
        <v>650</v>
      </c>
      <c r="X129" s="177"/>
    </row>
    <row r="130" spans="2:25" ht="1.5" customHeight="1">
      <c r="B130" s="69" t="str">
        <f t="shared" ref="B130:B174" si="18">B129</f>
        <v>New Coloney CL</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New Coloney CL</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New Coloney CL</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New Coloney CL</v>
      </c>
      <c r="C133" s="70">
        <v>133</v>
      </c>
      <c r="D133" s="125"/>
      <c r="E133" s="152">
        <v>1</v>
      </c>
      <c r="F133" s="172" t="s">
        <v>293</v>
      </c>
      <c r="G133" s="193" t="s">
        <v>86</v>
      </c>
      <c r="H133" s="155"/>
      <c r="I133" s="155"/>
      <c r="J133" s="155"/>
      <c r="K133" s="156"/>
      <c r="L133" s="156">
        <v>5</v>
      </c>
      <c r="M133" s="156"/>
      <c r="N133" s="156"/>
      <c r="O133" s="156"/>
      <c r="P133" s="156"/>
      <c r="Q133" s="156"/>
      <c r="R133" s="156"/>
      <c r="S133" s="156"/>
      <c r="T133" s="157">
        <f>SUM(H133:S133)</f>
        <v>5</v>
      </c>
      <c r="U133" s="164">
        <f>T56</f>
        <v>26</v>
      </c>
      <c r="V133" s="171">
        <f>IF(U133=0,0,T133/U133)</f>
        <v>0.19230769230769232</v>
      </c>
      <c r="W133" s="164"/>
      <c r="X133" s="177"/>
    </row>
    <row r="134" spans="2:25" ht="15" customHeight="1">
      <c r="B134" s="69" t="str">
        <f t="shared" si="18"/>
        <v>New Coloney CL</v>
      </c>
      <c r="C134" s="70">
        <v>134</v>
      </c>
      <c r="D134" s="125"/>
      <c r="E134" s="152">
        <v>2</v>
      </c>
      <c r="F134" s="192" t="s">
        <v>85</v>
      </c>
      <c r="G134" s="193" t="s">
        <v>86</v>
      </c>
      <c r="H134" s="155"/>
      <c r="I134" s="155"/>
      <c r="J134" s="155"/>
      <c r="K134" s="156"/>
      <c r="L134" s="156">
        <v>3</v>
      </c>
      <c r="M134" s="156"/>
      <c r="N134" s="156"/>
      <c r="O134" s="156"/>
      <c r="P134" s="156"/>
      <c r="Q134" s="156"/>
      <c r="R134" s="156"/>
      <c r="S134" s="156"/>
      <c r="T134" s="157">
        <f>SUM(H134:S134)</f>
        <v>3</v>
      </c>
      <c r="U134" s="158">
        <f>G27</f>
        <v>59</v>
      </c>
      <c r="V134" s="171">
        <f>IF(U134=0,0,T134/U134)</f>
        <v>5.0847457627118647E-2</v>
      </c>
      <c r="W134" s="199"/>
      <c r="X134" s="161" t="s">
        <v>796</v>
      </c>
    </row>
    <row r="135" spans="2:25" ht="1.5" customHeight="1">
      <c r="B135" s="69" t="str">
        <f t="shared" si="18"/>
        <v>New Coloney CL</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New Coloney CL</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New Coloney CL</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New Coloney CL</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New Coloney CL</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New Coloney CL</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New Coloney CL</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New Coloney CL</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New Coloney CL</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New Coloney CL</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New Coloney CL</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New Coloney CL</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New Coloney CL</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New Coloney CL</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New Coloney CL</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New Coloney CL</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New Coloney CL</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New Coloney CL</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New Coloney CL</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New Coloney CL</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New Coloney CL</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New Coloney CL</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New Coloney CL</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New Coloney CL</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New Coloney CL</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New Coloney CL</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New Coloney CL</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New Coloney CL</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New Coloney CL</v>
      </c>
      <c r="C163" s="70">
        <v>163</v>
      </c>
      <c r="D163" s="125"/>
      <c r="E163" s="152">
        <v>1</v>
      </c>
      <c r="F163" s="349" t="s">
        <v>309</v>
      </c>
      <c r="G163" s="193" t="s">
        <v>310</v>
      </c>
      <c r="H163" s="155">
        <v>287</v>
      </c>
      <c r="I163" s="155">
        <v>211</v>
      </c>
      <c r="J163" s="155">
        <v>265</v>
      </c>
      <c r="K163" s="155">
        <v>213</v>
      </c>
      <c r="L163" s="155">
        <v>238</v>
      </c>
      <c r="M163" s="155"/>
      <c r="N163" s="155"/>
      <c r="O163" s="155"/>
      <c r="P163" s="155"/>
      <c r="Q163" s="155"/>
      <c r="R163" s="155"/>
      <c r="S163" s="155"/>
      <c r="T163" s="157">
        <f t="shared" ref="T163:T169" si="19">SUM(H163:S163)</f>
        <v>1214</v>
      </c>
      <c r="U163" s="158">
        <f>40*G20/100</f>
        <v>2171.6</v>
      </c>
      <c r="V163" s="171">
        <f t="shared" ref="V163:V168" si="20">IF(U163=0,0,T163/U163)</f>
        <v>0.55903481304107572</v>
      </c>
      <c r="W163" s="164">
        <v>5</v>
      </c>
      <c r="X163" s="161" t="s">
        <v>796</v>
      </c>
    </row>
    <row r="164" spans="2:24" ht="20.25" customHeight="1">
      <c r="B164" s="69" t="str">
        <f t="shared" si="18"/>
        <v>New Coloney CL</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New Coloney CL</v>
      </c>
      <c r="C165" s="70">
        <v>165</v>
      </c>
      <c r="D165" s="125"/>
      <c r="E165" s="152">
        <v>3</v>
      </c>
      <c r="F165" s="195" t="s">
        <v>119</v>
      </c>
      <c r="G165" s="193" t="s">
        <v>705</v>
      </c>
      <c r="H165" s="163">
        <v>2</v>
      </c>
      <c r="I165" s="163">
        <v>10</v>
      </c>
      <c r="J165" s="163">
        <v>3</v>
      </c>
      <c r="K165" s="163">
        <v>2</v>
      </c>
      <c r="L165" s="163">
        <v>3</v>
      </c>
      <c r="M165" s="163"/>
      <c r="N165" s="163"/>
      <c r="O165" s="163"/>
      <c r="P165" s="163"/>
      <c r="Q165" s="163"/>
      <c r="R165" s="163"/>
      <c r="S165" s="163"/>
      <c r="T165" s="157">
        <f>COUNTIF(H165:S165,1)</f>
        <v>0</v>
      </c>
      <c r="U165" s="158">
        <f>COUNT(H165:S165)</f>
        <v>5</v>
      </c>
      <c r="V165" s="171">
        <f t="shared" si="20"/>
        <v>0</v>
      </c>
      <c r="W165" s="164"/>
      <c r="X165" s="161"/>
    </row>
    <row r="166" spans="2:24" ht="14.25" customHeight="1">
      <c r="B166" s="69" t="str">
        <f t="shared" si="18"/>
        <v>New Coloney CL</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108.58</v>
      </c>
      <c r="V166" s="171">
        <f t="shared" si="20"/>
        <v>0</v>
      </c>
      <c r="W166" s="164"/>
      <c r="X166" s="179"/>
    </row>
    <row r="167" spans="2:24" ht="14.25" customHeight="1">
      <c r="B167" s="69" t="str">
        <f t="shared" si="18"/>
        <v>New Coloney CL</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New Coloney CL</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New Coloney CL</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New Coloney CL</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New Coloney CL</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New Coloney CL</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New Coloney CL</v>
      </c>
      <c r="C173" s="70">
        <v>173</v>
      </c>
      <c r="D173" s="125"/>
      <c r="E173" s="152">
        <v>1</v>
      </c>
      <c r="F173" s="203" t="s">
        <v>651</v>
      </c>
      <c r="G173" s="193" t="s">
        <v>704</v>
      </c>
      <c r="H173" s="163"/>
      <c r="I173" s="163"/>
      <c r="J173" s="163">
        <v>2</v>
      </c>
      <c r="K173" s="163"/>
      <c r="L173" s="163">
        <v>1</v>
      </c>
      <c r="M173" s="163"/>
      <c r="N173" s="163"/>
      <c r="O173" s="163"/>
      <c r="P173" s="163"/>
      <c r="Q173" s="163"/>
      <c r="R173" s="163"/>
      <c r="S173" s="163"/>
      <c r="T173" s="157">
        <f>SUM(H173:S173)</f>
        <v>3</v>
      </c>
      <c r="U173" s="164">
        <f>15*T48/100</f>
        <v>7.8</v>
      </c>
      <c r="V173" s="159">
        <f>IF(U173=0,0,T173/U173)</f>
        <v>0.38461538461538464</v>
      </c>
      <c r="W173" s="164"/>
      <c r="X173" s="268" t="s">
        <v>655</v>
      </c>
    </row>
    <row r="174" spans="2:24" ht="14.4" customHeight="1">
      <c r="B174" s="69" t="str">
        <f t="shared" si="18"/>
        <v>New Coloney CL</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1.35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4</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5429</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92.835899999999995</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14</v>
      </c>
      <c r="K184" s="248">
        <f t="shared" si="22"/>
        <v>27</v>
      </c>
      <c r="L184" s="380">
        <f t="shared" si="22"/>
        <v>0.51851851851851849</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9</v>
      </c>
      <c r="K185" s="248">
        <f t="shared" si="22"/>
        <v>683</v>
      </c>
      <c r="L185" s="380">
        <f t="shared" si="22"/>
        <v>1.3177159590043924E-2</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5</v>
      </c>
      <c r="K186" s="248">
        <f t="shared" si="22"/>
        <v>5</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11</v>
      </c>
      <c r="K187" s="260">
        <f t="shared" si="22"/>
        <v>36</v>
      </c>
      <c r="L187" s="383">
        <f t="shared" si="22"/>
        <v>0.30555555555555558</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5</v>
      </c>
      <c r="K188" s="260">
        <f t="shared" si="22"/>
        <v>5</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1214</v>
      </c>
      <c r="K189" s="248">
        <f>U163</f>
        <v>2171.6</v>
      </c>
      <c r="L189" s="380">
        <f>V163</f>
        <v>0.55903481304107572</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52</v>
      </c>
      <c r="K190" s="248">
        <f t="shared" si="23"/>
        <v>92.835899999999995</v>
      </c>
      <c r="L190" s="380">
        <f t="shared" si="23"/>
        <v>0.56012814008373923</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42</v>
      </c>
      <c r="K191" s="248">
        <f t="shared" si="23"/>
        <v>52</v>
      </c>
      <c r="L191" s="380">
        <f t="shared" si="23"/>
        <v>0.80769230769230771</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11</v>
      </c>
      <c r="K192" s="248">
        <f t="shared" si="23"/>
        <v>52</v>
      </c>
      <c r="L192" s="380">
        <f t="shared" si="23"/>
        <v>0.21153846153846154</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11</v>
      </c>
      <c r="K193" s="248">
        <f>U54</f>
        <v>52</v>
      </c>
      <c r="L193" s="380">
        <f>V54</f>
        <v>0.21153846153846154</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7</v>
      </c>
      <c r="K194" s="248">
        <f>U51</f>
        <v>52</v>
      </c>
      <c r="L194" s="380">
        <f>V51</f>
        <v>0.13461538461538461</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1</v>
      </c>
      <c r="L195" s="380">
        <f>V59</f>
        <v>0</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26</v>
      </c>
      <c r="K196" s="248">
        <f>U56</f>
        <v>27</v>
      </c>
      <c r="L196" s="380">
        <f>V56</f>
        <v>0.96296296296296291</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27</v>
      </c>
      <c r="K197" s="248">
        <f>U64</f>
        <v>27</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27</v>
      </c>
      <c r="K198" s="248">
        <f>U66</f>
        <v>27</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55</v>
      </c>
      <c r="K199" s="248">
        <f t="shared" si="24"/>
        <v>52</v>
      </c>
      <c r="L199" s="380">
        <f t="shared" si="24"/>
        <v>1.0576923076923077</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26</v>
      </c>
      <c r="K200" s="248">
        <f t="shared" si="24"/>
        <v>27</v>
      </c>
      <c r="L200" s="380">
        <f t="shared" si="24"/>
        <v>0.96296296296296291</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33</v>
      </c>
      <c r="K201" s="248">
        <f t="shared" si="25"/>
        <v>27</v>
      </c>
      <c r="L201" s="380">
        <f t="shared" si="25"/>
        <v>1.2222222222222223</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11</v>
      </c>
      <c r="K202" s="248">
        <f t="shared" si="25"/>
        <v>87.586474564488157</v>
      </c>
      <c r="L202" s="380">
        <f t="shared" si="25"/>
        <v>0.12559016737111528</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1</v>
      </c>
      <c r="K203" s="248">
        <f t="shared" si="25"/>
        <v>87.148542191665769</v>
      </c>
      <c r="L203" s="380">
        <f t="shared" si="25"/>
        <v>1.1474661249074026E-2</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1</v>
      </c>
      <c r="K204" s="248">
        <f t="shared" si="25"/>
        <v>86.930670836186252</v>
      </c>
      <c r="L204" s="380">
        <f t="shared" si="25"/>
        <v>1.1503419798570499E-2</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97</v>
      </c>
      <c r="K205" s="248">
        <f>U94</f>
        <v>542.9</v>
      </c>
      <c r="L205" s="380">
        <f>V94</f>
        <v>0.17867010499171118</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2</v>
      </c>
      <c r="K206" s="248">
        <f>U107</f>
        <v>24.28</v>
      </c>
      <c r="L206" s="380">
        <f>V107</f>
        <v>8.2372322899505759E-2</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30.5</v>
      </c>
      <c r="K207" s="248">
        <f>U111</f>
        <v>2008.73</v>
      </c>
      <c r="L207" s="380">
        <f>V111</f>
        <v>1.5183723048891588E-2</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0</v>
      </c>
      <c r="K208" s="248">
        <f>U114</f>
        <v>2008.73</v>
      </c>
      <c r="L208" s="380">
        <f>V114</f>
        <v>0</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1</v>
      </c>
      <c r="K215" s="393">
        <f>U101</f>
        <v>0</v>
      </c>
      <c r="L215" s="394">
        <f>V101</f>
        <v>0.1841959845275373</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27</v>
      </c>
      <c r="K216" s="396">
        <f>T48-(10*T48/100)</f>
        <v>46.8</v>
      </c>
      <c r="L216" s="396">
        <f>G35</f>
        <v>19.799999999999997</v>
      </c>
    </row>
  </sheetData>
  <sheetProtection password="CC6B" sheet="1" objects="1" scenarios="1" selectLockedCells="1" autoFilter="0"/>
  <autoFilter ref="D16:X174" xr:uid="{00000000-0009-0000-0000-000008000000}"/>
  <mergeCells count="2">
    <mergeCell ref="F4:U4"/>
    <mergeCell ref="V8:W8"/>
  </mergeCells>
  <hyperlinks>
    <hyperlink ref="X8" location="INDEX!A1" display="..Go to INDEX.." xr:uid="{00000000-0004-0000-0800-000000000000}"/>
  </hyperlinks>
  <pageMargins left="0.23622047244094491" right="0" top="0.51181102362204722" bottom="0.23622047244094491" header="0" footer="0"/>
  <pageSetup paperSize="9" scale="9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Z216"/>
  <sheetViews>
    <sheetView tabSelected="1" topLeftCell="A154" workbookViewId="0">
      <selection activeCell="K173" sqref="K173"/>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Maubawk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7" si="0">B1</f>
        <v>Maubawk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Maubawk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Maubawk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Maubawk SC</v>
      </c>
      <c r="C5" s="70">
        <v>5</v>
      </c>
      <c r="E5" s="70"/>
      <c r="F5" s="86"/>
      <c r="G5" s="315"/>
      <c r="H5" s="88"/>
      <c r="I5" s="86"/>
      <c r="J5" s="86"/>
      <c r="K5" s="86"/>
      <c r="L5" s="86"/>
      <c r="M5" s="86"/>
      <c r="N5" s="86"/>
      <c r="O5" s="86"/>
      <c r="P5" s="86"/>
      <c r="Q5" s="86"/>
      <c r="R5" s="86"/>
      <c r="S5" s="86"/>
      <c r="T5" s="86"/>
      <c r="U5" s="89"/>
      <c r="V5" s="86"/>
      <c r="W5" s="89"/>
    </row>
    <row r="6" spans="2:24" ht="14.4">
      <c r="B6" s="69" t="str">
        <f t="shared" si="0"/>
        <v>Maubawk SC</v>
      </c>
      <c r="C6" s="70">
        <v>6</v>
      </c>
      <c r="E6" s="70"/>
      <c r="F6" s="90" t="s">
        <v>204</v>
      </c>
      <c r="G6" s="316" t="s">
        <v>834</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Maubawk SC</v>
      </c>
      <c r="C7" s="70">
        <v>7</v>
      </c>
      <c r="E7" s="70"/>
      <c r="F7" s="90" t="s">
        <v>207</v>
      </c>
      <c r="G7" s="115" t="s">
        <v>881</v>
      </c>
      <c r="H7" s="102"/>
      <c r="I7" s="102"/>
      <c r="J7" s="102"/>
      <c r="K7" s="102"/>
      <c r="L7" s="319"/>
      <c r="M7" s="86"/>
      <c r="N7" s="103" t="s">
        <v>22</v>
      </c>
      <c r="O7" s="100"/>
      <c r="P7" s="277" t="s">
        <v>933</v>
      </c>
      <c r="Q7" s="104"/>
      <c r="R7" s="104"/>
      <c r="S7" s="104"/>
      <c r="T7" s="104"/>
      <c r="U7" s="320"/>
      <c r="V7" s="86"/>
      <c r="W7" s="89"/>
    </row>
    <row r="8" spans="2:24" ht="15" customHeight="1">
      <c r="B8" s="69" t="str">
        <f t="shared" si="0"/>
        <v>Maubawk SC</v>
      </c>
      <c r="C8" s="70">
        <v>8</v>
      </c>
      <c r="E8" s="70"/>
      <c r="F8" s="90" t="s">
        <v>208</v>
      </c>
      <c r="G8" s="115" t="s">
        <v>882</v>
      </c>
      <c r="H8" s="102"/>
      <c r="I8" s="102"/>
      <c r="J8" s="102"/>
      <c r="K8" s="102"/>
      <c r="L8" s="319"/>
      <c r="M8" s="86"/>
      <c r="N8" s="103" t="s">
        <v>22</v>
      </c>
      <c r="O8" s="100"/>
      <c r="P8" s="277"/>
      <c r="Q8" s="104"/>
      <c r="R8" s="104"/>
      <c r="S8" s="104"/>
      <c r="T8" s="104"/>
      <c r="U8" s="320"/>
      <c r="V8" s="649" t="s">
        <v>806</v>
      </c>
      <c r="W8" s="650"/>
      <c r="X8" s="321" t="s">
        <v>829</v>
      </c>
    </row>
    <row r="9" spans="2:24" ht="15" customHeight="1">
      <c r="B9" s="69" t="str">
        <f t="shared" si="0"/>
        <v>Maubawk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Maubawk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Maubawk SC</v>
      </c>
      <c r="C11" s="70">
        <v>11</v>
      </c>
      <c r="E11" s="70"/>
      <c r="F11" s="90" t="s">
        <v>209</v>
      </c>
      <c r="G11" s="115" t="s">
        <v>883</v>
      </c>
      <c r="H11" s="102"/>
      <c r="I11" s="102"/>
      <c r="J11" s="102"/>
      <c r="K11" s="102"/>
      <c r="L11" s="319"/>
      <c r="M11" s="86"/>
      <c r="N11" s="103" t="s">
        <v>22</v>
      </c>
      <c r="O11" s="100"/>
      <c r="P11" s="277"/>
      <c r="Q11" s="104"/>
      <c r="R11" s="104"/>
      <c r="S11" s="104"/>
      <c r="T11" s="104"/>
      <c r="U11" s="320"/>
      <c r="V11" s="86"/>
      <c r="W11" s="89"/>
    </row>
    <row r="12" spans="2:24" ht="15" customHeight="1">
      <c r="B12" s="69" t="str">
        <f t="shared" si="0"/>
        <v>Maubawk SC</v>
      </c>
      <c r="C12" s="70">
        <v>12</v>
      </c>
      <c r="E12" s="70"/>
      <c r="F12" s="122"/>
      <c r="G12" s="115" t="s">
        <v>884</v>
      </c>
      <c r="H12" s="102"/>
      <c r="I12" s="102"/>
      <c r="J12" s="102"/>
      <c r="K12" s="102"/>
      <c r="L12" s="319"/>
      <c r="M12" s="86"/>
      <c r="N12" s="103" t="s">
        <v>22</v>
      </c>
      <c r="O12" s="100"/>
      <c r="P12" s="277"/>
      <c r="Q12" s="104"/>
      <c r="R12" s="104"/>
      <c r="S12" s="104"/>
      <c r="T12" s="104"/>
      <c r="U12" s="320"/>
      <c r="V12" s="86"/>
      <c r="W12" s="89"/>
    </row>
    <row r="13" spans="2:24" ht="15" customHeight="1">
      <c r="B13" s="69" t="str">
        <f t="shared" si="0"/>
        <v>Maubawk SC</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Maubawk SC</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Maubawk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Maubawk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Maubawk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Maubawk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Maubawk SC</v>
      </c>
      <c r="C19" s="70">
        <v>19</v>
      </c>
      <c r="E19" s="152">
        <v>1</v>
      </c>
      <c r="F19" s="325" t="s">
        <v>212</v>
      </c>
      <c r="G19" s="326">
        <v>1</v>
      </c>
      <c r="H19" s="327" t="s">
        <v>213</v>
      </c>
      <c r="I19" s="74"/>
      <c r="J19" s="328">
        <v>1</v>
      </c>
      <c r="K19" s="329" t="s">
        <v>214</v>
      </c>
      <c r="L19" s="330"/>
      <c r="M19" s="330"/>
      <c r="N19" s="330"/>
      <c r="O19" s="330"/>
      <c r="P19" s="330"/>
      <c r="Q19" s="330"/>
      <c r="R19" s="330"/>
      <c r="S19" s="330"/>
      <c r="T19" s="330"/>
      <c r="U19" s="330"/>
      <c r="V19" s="330"/>
      <c r="W19" s="331"/>
      <c r="X19" s="332">
        <f>1.71*G20/100</f>
        <v>14.090399999999999</v>
      </c>
    </row>
    <row r="20" spans="2:24" ht="18.600000000000001" customHeight="1">
      <c r="B20" s="69" t="str">
        <f t="shared" si="0"/>
        <v>Maubawk SC</v>
      </c>
      <c r="C20" s="70">
        <v>20</v>
      </c>
      <c r="E20" s="152">
        <v>2</v>
      </c>
      <c r="F20" s="333" t="s">
        <v>215</v>
      </c>
      <c r="G20" s="326">
        <v>824</v>
      </c>
      <c r="H20" s="327" t="s">
        <v>213</v>
      </c>
      <c r="I20" s="74"/>
      <c r="J20" s="134">
        <v>2</v>
      </c>
      <c r="K20" s="329" t="s">
        <v>216</v>
      </c>
      <c r="L20" s="330"/>
      <c r="M20" s="330"/>
      <c r="N20" s="330"/>
      <c r="O20" s="330"/>
      <c r="P20" s="330"/>
      <c r="Q20" s="330"/>
      <c r="R20" s="330"/>
      <c r="S20" s="330"/>
      <c r="T20" s="330"/>
      <c r="U20" s="330"/>
      <c r="V20" s="330"/>
      <c r="W20" s="331"/>
      <c r="X20" s="334">
        <f>X19-(X19*10/100)</f>
        <v>12.681359999999998</v>
      </c>
    </row>
    <row r="21" spans="2:24" ht="18.600000000000001" customHeight="1">
      <c r="B21" s="69" t="str">
        <f t="shared" si="0"/>
        <v>Maubawk SC</v>
      </c>
      <c r="C21" s="70">
        <v>21</v>
      </c>
      <c r="E21" s="152">
        <v>3</v>
      </c>
      <c r="F21" s="325" t="s">
        <v>217</v>
      </c>
      <c r="G21" s="326">
        <v>171</v>
      </c>
      <c r="H21" s="327" t="s">
        <v>213</v>
      </c>
      <c r="I21" s="335">
        <f>G20/G21</f>
        <v>4.8187134502923978</v>
      </c>
      <c r="J21" s="134">
        <v>3</v>
      </c>
      <c r="K21" s="329" t="s">
        <v>218</v>
      </c>
      <c r="L21" s="330"/>
      <c r="M21" s="330"/>
      <c r="N21" s="330"/>
      <c r="O21" s="330"/>
      <c r="P21" s="330"/>
      <c r="Q21" s="330"/>
      <c r="R21" s="330"/>
      <c r="S21" s="330"/>
      <c r="T21" s="330"/>
      <c r="U21" s="330"/>
      <c r="V21" s="330"/>
      <c r="W21" s="331"/>
      <c r="X21" s="334">
        <f>X20-(X20*17.88/1000)</f>
        <v>12.454617283199998</v>
      </c>
    </row>
    <row r="22" spans="2:24" ht="18.600000000000001" customHeight="1">
      <c r="B22" s="69" t="str">
        <f t="shared" si="0"/>
        <v>Maubawk SC</v>
      </c>
      <c r="C22" s="70">
        <v>22</v>
      </c>
      <c r="E22" s="152">
        <v>4</v>
      </c>
      <c r="F22" s="325" t="s">
        <v>219</v>
      </c>
      <c r="G22" s="326">
        <v>63</v>
      </c>
      <c r="H22" s="327" t="s">
        <v>213</v>
      </c>
      <c r="I22" s="74"/>
      <c r="J22" s="134">
        <v>4</v>
      </c>
      <c r="K22" s="329" t="s">
        <v>220</v>
      </c>
      <c r="L22" s="330"/>
      <c r="M22" s="330"/>
      <c r="N22" s="330"/>
      <c r="O22" s="330"/>
      <c r="P22" s="330"/>
      <c r="Q22" s="330"/>
      <c r="R22" s="330"/>
      <c r="S22" s="330"/>
      <c r="T22" s="330"/>
      <c r="U22" s="330"/>
      <c r="V22" s="330"/>
      <c r="W22" s="331"/>
      <c r="X22" s="334">
        <f>8.78356409745996*G20/100</f>
        <v>72.376568163070075</v>
      </c>
    </row>
    <row r="23" spans="2:24" ht="18.600000000000001" customHeight="1">
      <c r="B23" s="69" t="str">
        <f t="shared" si="0"/>
        <v>Maubawk SC</v>
      </c>
      <c r="C23" s="70">
        <v>23</v>
      </c>
      <c r="E23" s="152">
        <v>5</v>
      </c>
      <c r="F23" s="333" t="s">
        <v>221</v>
      </c>
      <c r="G23" s="326">
        <v>15</v>
      </c>
      <c r="H23" s="327" t="s">
        <v>213</v>
      </c>
      <c r="I23" s="74"/>
      <c r="J23" s="134">
        <v>5</v>
      </c>
      <c r="K23" s="329" t="s">
        <v>222</v>
      </c>
      <c r="L23" s="330"/>
      <c r="M23" s="330"/>
      <c r="N23" s="330"/>
      <c r="O23" s="330"/>
      <c r="P23" s="330"/>
      <c r="Q23" s="330"/>
      <c r="R23" s="330"/>
      <c r="S23" s="330"/>
      <c r="T23" s="330"/>
      <c r="U23" s="330"/>
      <c r="V23" s="330"/>
      <c r="W23" s="331"/>
      <c r="X23" s="334">
        <f>G20*1.6133076913702/100</f>
        <v>13.293655376890449</v>
      </c>
    </row>
    <row r="24" spans="2:24" ht="18.600000000000001" customHeight="1">
      <c r="B24" s="69" t="str">
        <f t="shared" si="0"/>
        <v>Maubawk SC</v>
      </c>
      <c r="C24" s="70">
        <v>24</v>
      </c>
      <c r="E24" s="152">
        <v>6</v>
      </c>
      <c r="F24" s="333" t="s">
        <v>223</v>
      </c>
      <c r="G24" s="326">
        <v>11</v>
      </c>
      <c r="H24" s="327" t="s">
        <v>213</v>
      </c>
      <c r="I24" s="74"/>
      <c r="J24" s="134">
        <v>6</v>
      </c>
      <c r="K24" s="329" t="s">
        <v>224</v>
      </c>
      <c r="L24" s="330"/>
      <c r="M24" s="330"/>
      <c r="N24" s="330"/>
      <c r="O24" s="330"/>
      <c r="P24" s="330"/>
      <c r="Q24" s="330"/>
      <c r="R24" s="330"/>
      <c r="S24" s="330"/>
      <c r="T24" s="330"/>
      <c r="U24" s="330"/>
      <c r="V24" s="330"/>
      <c r="W24" s="331"/>
      <c r="X24" s="334">
        <f>G20*1.60524115291335/100</f>
        <v>13.227187100006004</v>
      </c>
    </row>
    <row r="25" spans="2:24" ht="18.600000000000001" customHeight="1">
      <c r="B25" s="69" t="str">
        <f t="shared" si="0"/>
        <v>Maubawk SC</v>
      </c>
      <c r="C25" s="70">
        <v>25</v>
      </c>
      <c r="E25" s="152">
        <v>7</v>
      </c>
      <c r="F25" s="333" t="s">
        <v>225</v>
      </c>
      <c r="G25" s="326">
        <v>11</v>
      </c>
      <c r="H25" s="327" t="s">
        <v>213</v>
      </c>
      <c r="I25" s="74"/>
      <c r="J25" s="134">
        <v>7</v>
      </c>
      <c r="K25" s="329" t="s">
        <v>226</v>
      </c>
      <c r="L25" s="330"/>
      <c r="M25" s="330"/>
      <c r="N25" s="330"/>
      <c r="O25" s="330"/>
      <c r="P25" s="330"/>
      <c r="Q25" s="330"/>
      <c r="R25" s="330"/>
      <c r="S25" s="330"/>
      <c r="T25" s="330"/>
      <c r="U25" s="330"/>
      <c r="V25" s="330"/>
      <c r="W25" s="331"/>
      <c r="X25" s="334">
        <f>G20*1.60122805003106/100</f>
        <v>13.194119132255935</v>
      </c>
    </row>
    <row r="26" spans="2:24" ht="18.600000000000001" customHeight="1">
      <c r="B26" s="69" t="str">
        <f t="shared" si="0"/>
        <v>Maubawk SC</v>
      </c>
      <c r="C26" s="70">
        <v>26</v>
      </c>
      <c r="E26" s="152">
        <v>8</v>
      </c>
      <c r="F26" s="333" t="s">
        <v>227</v>
      </c>
      <c r="G26" s="326">
        <v>15</v>
      </c>
      <c r="H26" s="327" t="s">
        <v>213</v>
      </c>
      <c r="I26" s="74"/>
      <c r="J26" s="134">
        <v>8</v>
      </c>
      <c r="K26" s="329" t="s">
        <v>228</v>
      </c>
      <c r="L26" s="330"/>
      <c r="M26" s="330"/>
      <c r="N26" s="330"/>
      <c r="O26" s="330"/>
      <c r="P26" s="330"/>
      <c r="Q26" s="330"/>
      <c r="R26" s="330"/>
      <c r="S26" s="330"/>
      <c r="T26" s="330"/>
      <c r="U26" s="330"/>
      <c r="V26" s="330"/>
      <c r="W26" s="331"/>
      <c r="X26" s="334">
        <f>X24*9</f>
        <v>119.04468390005404</v>
      </c>
    </row>
    <row r="27" spans="2:24" ht="18.600000000000001" customHeight="1">
      <c r="B27" s="69" t="str">
        <f t="shared" si="0"/>
        <v>Maubawk SC</v>
      </c>
      <c r="C27" s="70">
        <v>27</v>
      </c>
      <c r="E27" s="152">
        <v>9</v>
      </c>
      <c r="F27" s="333" t="s">
        <v>229</v>
      </c>
      <c r="G27" s="326">
        <v>13</v>
      </c>
      <c r="H27" s="327" t="s">
        <v>213</v>
      </c>
      <c r="I27" s="74"/>
      <c r="J27" s="134">
        <v>9</v>
      </c>
      <c r="K27" s="329" t="s">
        <v>230</v>
      </c>
      <c r="L27" s="330"/>
      <c r="M27" s="330"/>
      <c r="N27" s="330"/>
      <c r="O27" s="330"/>
      <c r="P27" s="330"/>
      <c r="Q27" s="330"/>
      <c r="R27" s="330"/>
      <c r="S27" s="330"/>
      <c r="T27" s="330"/>
      <c r="U27" s="330"/>
      <c r="V27" s="330"/>
      <c r="W27" s="331"/>
      <c r="X27" s="334">
        <f>37*G20/100</f>
        <v>304.88</v>
      </c>
    </row>
    <row r="28" spans="2:24" ht="18.600000000000001" customHeight="1">
      <c r="B28" s="69" t="str">
        <f t="shared" si="0"/>
        <v>Maubawk SC</v>
      </c>
      <c r="C28" s="70">
        <v>28</v>
      </c>
      <c r="E28" s="152">
        <v>10</v>
      </c>
      <c r="F28" s="333" t="s">
        <v>231</v>
      </c>
      <c r="G28" s="326">
        <v>2</v>
      </c>
      <c r="H28" s="327" t="s">
        <v>213</v>
      </c>
      <c r="I28" s="74"/>
      <c r="J28" s="134">
        <v>10</v>
      </c>
      <c r="K28" s="329" t="s">
        <v>232</v>
      </c>
      <c r="L28" s="330"/>
      <c r="M28" s="330"/>
      <c r="N28" s="330"/>
      <c r="O28" s="330"/>
      <c r="P28" s="330"/>
      <c r="Q28" s="330"/>
      <c r="R28" s="330"/>
      <c r="S28" s="330"/>
      <c r="T28" s="330"/>
      <c r="U28" s="330"/>
      <c r="V28" s="330"/>
      <c r="W28" s="331"/>
      <c r="X28" s="334">
        <f>X27</f>
        <v>304.88</v>
      </c>
    </row>
    <row r="29" spans="2:24" ht="18.600000000000001" customHeight="1">
      <c r="B29" s="69" t="str">
        <f t="shared" si="0"/>
        <v>Maubawk SC</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304.88</v>
      </c>
    </row>
    <row r="30" spans="2:24" ht="18.600000000000001" customHeight="1">
      <c r="B30" s="69" t="str">
        <f t="shared" si="0"/>
        <v>Maubawk SC</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304.88</v>
      </c>
    </row>
    <row r="31" spans="2:24" ht="18.600000000000001" customHeight="1">
      <c r="B31" s="69" t="str">
        <f t="shared" si="0"/>
        <v>Maubawk SC</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149.3912</v>
      </c>
    </row>
    <row r="32" spans="2:24" ht="18.600000000000001" customHeight="1">
      <c r="B32" s="69" t="str">
        <f t="shared" si="0"/>
        <v>Maubawk SC</v>
      </c>
      <c r="C32" s="70">
        <v>32</v>
      </c>
      <c r="E32" s="152">
        <v>14</v>
      </c>
      <c r="F32" s="325" t="s">
        <v>239</v>
      </c>
      <c r="G32" s="326">
        <v>15</v>
      </c>
      <c r="H32" s="327" t="s">
        <v>213</v>
      </c>
      <c r="I32" s="74"/>
      <c r="J32" s="134">
        <v>14</v>
      </c>
      <c r="K32" s="329" t="s">
        <v>240</v>
      </c>
      <c r="L32" s="330"/>
      <c r="M32" s="330"/>
      <c r="N32" s="330"/>
      <c r="O32" s="330"/>
      <c r="P32" s="330"/>
      <c r="Q32" s="330"/>
      <c r="R32" s="330"/>
      <c r="S32" s="330"/>
      <c r="T32" s="330"/>
      <c r="U32" s="330"/>
      <c r="V32" s="330"/>
      <c r="W32" s="331"/>
      <c r="X32" s="334">
        <f>49*X27/100</f>
        <v>149.3912</v>
      </c>
    </row>
    <row r="33" spans="2:24" ht="21" customHeight="1">
      <c r="B33" s="69" t="str">
        <f t="shared" si="0"/>
        <v>Maubawk SC</v>
      </c>
      <c r="C33" s="70">
        <v>33</v>
      </c>
      <c r="E33" s="152">
        <v>15</v>
      </c>
      <c r="F33" s="337" t="s">
        <v>609</v>
      </c>
      <c r="G33" s="338">
        <v>2</v>
      </c>
      <c r="H33" s="327" t="s">
        <v>213</v>
      </c>
      <c r="I33" s="74"/>
      <c r="J33" s="134">
        <v>16</v>
      </c>
      <c r="K33" s="329" t="s">
        <v>241</v>
      </c>
      <c r="L33" s="330"/>
      <c r="M33" s="330"/>
      <c r="N33" s="330"/>
      <c r="O33" s="330"/>
      <c r="P33" s="330"/>
      <c r="Q33" s="330"/>
      <c r="R33" s="330"/>
      <c r="S33" s="330"/>
      <c r="T33" s="330"/>
      <c r="U33" s="330"/>
      <c r="V33" s="330"/>
      <c r="W33" s="331"/>
      <c r="X33" s="339">
        <f>12*G20/100</f>
        <v>98.88</v>
      </c>
    </row>
    <row r="34" spans="2:24" ht="21" customHeight="1">
      <c r="B34" s="69" t="str">
        <f t="shared" si="0"/>
        <v>Maubawk SC</v>
      </c>
      <c r="C34" s="70">
        <v>34</v>
      </c>
      <c r="E34" s="152">
        <v>16</v>
      </c>
      <c r="F34" s="337" t="s">
        <v>564</v>
      </c>
      <c r="G34" s="338">
        <v>2</v>
      </c>
      <c r="H34" s="327" t="s">
        <v>213</v>
      </c>
      <c r="I34" s="74"/>
    </row>
    <row r="35" spans="2:24" ht="21" customHeight="1">
      <c r="B35" s="69" t="str">
        <f t="shared" si="0"/>
        <v>Maubawk SC</v>
      </c>
      <c r="C35" s="70">
        <v>35</v>
      </c>
      <c r="E35" s="152"/>
      <c r="F35" s="340" t="s">
        <v>728</v>
      </c>
      <c r="G35" s="341">
        <f>((T48-(10*T48/100))-T62)</f>
        <v>5.0999999999999996</v>
      </c>
      <c r="H35" s="342">
        <f>G35/((T48-(10*T48/100)))</f>
        <v>0.62962962962962965</v>
      </c>
      <c r="I35" s="74"/>
    </row>
    <row r="36" spans="2:24" ht="6" customHeight="1">
      <c r="B36" s="69" t="str">
        <f t="shared" si="0"/>
        <v>Maubawk SC</v>
      </c>
      <c r="C36" s="70">
        <v>36</v>
      </c>
    </row>
    <row r="37" spans="2:24" ht="7.5" customHeight="1">
      <c r="B37" s="69" t="str">
        <f t="shared" si="0"/>
        <v>Maubawk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Maubawk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Maubawk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Maubawk SC</v>
      </c>
      <c r="C40" s="70">
        <v>40</v>
      </c>
      <c r="D40" s="125"/>
      <c r="E40" s="345">
        <v>1</v>
      </c>
      <c r="F40" s="168" t="s">
        <v>290</v>
      </c>
      <c r="G40" s="193" t="s">
        <v>86</v>
      </c>
      <c r="H40" s="155"/>
      <c r="I40" s="155"/>
      <c r="J40" s="155">
        <v>1</v>
      </c>
      <c r="K40" s="156">
        <v>2</v>
      </c>
      <c r="L40" s="156">
        <v>2</v>
      </c>
      <c r="M40" s="156"/>
      <c r="N40" s="156"/>
      <c r="O40" s="156"/>
      <c r="P40" s="156"/>
      <c r="Q40" s="156"/>
      <c r="R40" s="156"/>
      <c r="S40" s="156"/>
      <c r="T40" s="157">
        <f>SUM(H40:S40)</f>
        <v>5</v>
      </c>
      <c r="U40" s="164">
        <f>T62</f>
        <v>3</v>
      </c>
      <c r="V40" s="171">
        <f>IF(U40=0,0,T40/U40)</f>
        <v>1.6666666666666667</v>
      </c>
      <c r="W40" s="199">
        <v>5</v>
      </c>
      <c r="X40" s="177"/>
    </row>
    <row r="41" spans="2:24" ht="22.5" customHeight="1">
      <c r="B41" s="69" t="str">
        <f t="shared" si="0"/>
        <v>Maubawk SC</v>
      </c>
      <c r="C41" s="70">
        <v>41</v>
      </c>
      <c r="D41" s="125"/>
      <c r="E41" s="345">
        <v>2</v>
      </c>
      <c r="F41" s="346" t="s">
        <v>291</v>
      </c>
      <c r="G41" s="193" t="s">
        <v>86</v>
      </c>
      <c r="H41" s="155"/>
      <c r="I41" s="155"/>
      <c r="J41" s="155"/>
      <c r="K41" s="156">
        <v>2</v>
      </c>
      <c r="L41" s="156">
        <v>2</v>
      </c>
      <c r="M41" s="156"/>
      <c r="N41" s="156"/>
      <c r="O41" s="156"/>
      <c r="P41" s="156"/>
      <c r="Q41" s="156"/>
      <c r="R41" s="156"/>
      <c r="S41" s="156"/>
      <c r="T41" s="157">
        <f>SUM(H41:S41)</f>
        <v>4</v>
      </c>
      <c r="U41" s="158">
        <f>G21</f>
        <v>171</v>
      </c>
      <c r="V41" s="171">
        <f>IF(U41=0,0,T41/U41)</f>
        <v>2.3391812865497075E-2</v>
      </c>
      <c r="W41" s="199">
        <v>10</v>
      </c>
      <c r="X41" s="161" t="s">
        <v>796</v>
      </c>
    </row>
    <row r="42" spans="2:24" ht="20.399999999999999" customHeight="1">
      <c r="B42" s="69" t="str">
        <f t="shared" si="0"/>
        <v>Maubawk SC</v>
      </c>
      <c r="C42" s="70">
        <v>42</v>
      </c>
      <c r="D42" s="125"/>
      <c r="E42" s="345">
        <v>3</v>
      </c>
      <c r="F42" s="242" t="s">
        <v>673</v>
      </c>
      <c r="G42" s="193" t="s">
        <v>86</v>
      </c>
      <c r="H42" s="163"/>
      <c r="I42" s="163"/>
      <c r="J42" s="163">
        <v>2</v>
      </c>
      <c r="K42" s="163">
        <v>1</v>
      </c>
      <c r="L42" s="163">
        <v>2</v>
      </c>
      <c r="M42" s="163"/>
      <c r="N42" s="163"/>
      <c r="O42" s="163"/>
      <c r="P42" s="163"/>
      <c r="Q42" s="163"/>
      <c r="R42" s="163"/>
      <c r="S42" s="163"/>
      <c r="T42" s="157">
        <f>SUM(H42:S42)</f>
        <v>5</v>
      </c>
      <c r="U42" s="158">
        <f>COUNT(H42:S42)</f>
        <v>3</v>
      </c>
      <c r="V42" s="171">
        <f>IF(U42=0,0,T42/U42)</f>
        <v>1.6666666666666667</v>
      </c>
      <c r="W42" s="199">
        <v>10</v>
      </c>
      <c r="X42" s="161"/>
    </row>
    <row r="43" spans="2:24" ht="21" customHeight="1">
      <c r="B43" s="69" t="str">
        <f t="shared" si="0"/>
        <v>Maubawk SC</v>
      </c>
      <c r="C43" s="70">
        <v>43</v>
      </c>
      <c r="D43" s="125"/>
      <c r="E43" s="345">
        <v>4</v>
      </c>
      <c r="F43" s="153" t="s">
        <v>610</v>
      </c>
      <c r="G43" s="193" t="s">
        <v>86</v>
      </c>
      <c r="H43" s="155"/>
      <c r="I43" s="155"/>
      <c r="J43" s="155">
        <v>2</v>
      </c>
      <c r="K43" s="163">
        <v>1</v>
      </c>
      <c r="L43" s="163">
        <v>2</v>
      </c>
      <c r="M43" s="163"/>
      <c r="N43" s="163"/>
      <c r="O43" s="163"/>
      <c r="P43" s="163"/>
      <c r="Q43" s="163"/>
      <c r="R43" s="163"/>
      <c r="S43" s="163"/>
      <c r="T43" s="157">
        <f>SUM(H43:S43)</f>
        <v>5</v>
      </c>
      <c r="U43" s="158">
        <f>12*G33</f>
        <v>24</v>
      </c>
      <c r="V43" s="171">
        <f>IF(U43=0,0,T43/U43)</f>
        <v>0.20833333333333334</v>
      </c>
      <c r="W43" s="199">
        <v>10</v>
      </c>
      <c r="X43" s="161" t="s">
        <v>796</v>
      </c>
    </row>
    <row r="44" spans="2:24" ht="12.9" customHeight="1">
      <c r="B44" s="69" t="str">
        <f t="shared" si="0"/>
        <v>Maubawk SC</v>
      </c>
      <c r="C44" s="70">
        <v>44</v>
      </c>
      <c r="D44" s="125"/>
      <c r="E44" s="345">
        <v>5</v>
      </c>
      <c r="F44" s="168" t="s">
        <v>307</v>
      </c>
      <c r="G44" s="193" t="s">
        <v>86</v>
      </c>
      <c r="H44" s="155"/>
      <c r="I44" s="155"/>
      <c r="J44" s="155">
        <v>1</v>
      </c>
      <c r="K44" s="163">
        <v>1</v>
      </c>
      <c r="L44" s="163">
        <v>1</v>
      </c>
      <c r="M44" s="163"/>
      <c r="N44" s="163"/>
      <c r="O44" s="163"/>
      <c r="P44" s="163"/>
      <c r="Q44" s="163"/>
      <c r="R44" s="163"/>
      <c r="S44" s="163"/>
      <c r="T44" s="157">
        <f>COUNTIF(H44:S44,1)</f>
        <v>3</v>
      </c>
      <c r="U44" s="158">
        <f>COUNT(H44:S44)</f>
        <v>3</v>
      </c>
      <c r="V44" s="171">
        <f>IF(U44=0,0,T44/U44)</f>
        <v>1</v>
      </c>
      <c r="W44" s="164">
        <v>5</v>
      </c>
      <c r="X44" s="161" t="s">
        <v>796</v>
      </c>
    </row>
    <row r="45" spans="2:24" ht="2.1" customHeight="1">
      <c r="B45" s="69" t="str">
        <f t="shared" si="0"/>
        <v>Maubawk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Maubawk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Maubawk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Maubawk SC</v>
      </c>
      <c r="C48" s="70">
        <v>48</v>
      </c>
      <c r="E48" s="348">
        <v>1</v>
      </c>
      <c r="F48" s="349" t="s">
        <v>242</v>
      </c>
      <c r="G48" s="193" t="s">
        <v>704</v>
      </c>
      <c r="H48" s="155">
        <v>2</v>
      </c>
      <c r="I48" s="155">
        <v>1</v>
      </c>
      <c r="J48" s="155">
        <v>3</v>
      </c>
      <c r="K48" s="156">
        <v>2</v>
      </c>
      <c r="L48" s="156">
        <v>1</v>
      </c>
      <c r="M48" s="156"/>
      <c r="N48" s="156"/>
      <c r="O48" s="156"/>
      <c r="P48" s="156"/>
      <c r="Q48" s="156"/>
      <c r="R48" s="156"/>
      <c r="S48" s="156"/>
      <c r="T48" s="157">
        <f t="shared" ref="T48:T78" si="1">SUM(H48:S48)</f>
        <v>9</v>
      </c>
      <c r="U48" s="158">
        <f>X19</f>
        <v>14.090399999999999</v>
      </c>
      <c r="V48" s="171">
        <f>IF(X19=0,0,T48/X19)</f>
        <v>0.63873275421563624</v>
      </c>
      <c r="W48" s="199">
        <v>2</v>
      </c>
      <c r="X48" s="161" t="s">
        <v>796</v>
      </c>
    </row>
    <row r="49" spans="2:26" ht="14.4">
      <c r="B49" s="69" t="str">
        <f t="shared" si="0"/>
        <v>Maubawk SC</v>
      </c>
      <c r="C49" s="70">
        <v>49</v>
      </c>
      <c r="D49" s="125"/>
      <c r="E49" s="345">
        <v>2</v>
      </c>
      <c r="F49" s="350" t="s">
        <v>243</v>
      </c>
      <c r="G49" s="193" t="s">
        <v>704</v>
      </c>
      <c r="H49" s="155"/>
      <c r="I49" s="155">
        <v>1</v>
      </c>
      <c r="J49" s="155">
        <v>3</v>
      </c>
      <c r="K49" s="156">
        <v>1</v>
      </c>
      <c r="L49" s="156">
        <v>1</v>
      </c>
      <c r="M49" s="156"/>
      <c r="N49" s="156"/>
      <c r="O49" s="156"/>
      <c r="P49" s="156"/>
      <c r="Q49" s="156"/>
      <c r="R49" s="156"/>
      <c r="S49" s="156"/>
      <c r="T49" s="157">
        <f t="shared" si="1"/>
        <v>6</v>
      </c>
      <c r="U49" s="164">
        <f>T48</f>
        <v>9</v>
      </c>
      <c r="V49" s="171">
        <f>IF(T48=0,0,T49/T48)</f>
        <v>0.66666666666666663</v>
      </c>
      <c r="W49" s="199">
        <v>10</v>
      </c>
      <c r="X49" s="179"/>
    </row>
    <row r="50" spans="2:26" ht="14.4">
      <c r="B50" s="69" t="str">
        <f t="shared" si="0"/>
        <v>Maubawk SC</v>
      </c>
      <c r="C50" s="70">
        <v>50</v>
      </c>
      <c r="D50" s="125"/>
      <c r="E50" s="345">
        <v>3</v>
      </c>
      <c r="F50" s="350" t="s">
        <v>244</v>
      </c>
      <c r="G50" s="193" t="s">
        <v>704</v>
      </c>
      <c r="H50" s="155"/>
      <c r="I50" s="155"/>
      <c r="J50" s="155">
        <v>1</v>
      </c>
      <c r="K50" s="156"/>
      <c r="L50" s="156">
        <v>1</v>
      </c>
      <c r="M50" s="156"/>
      <c r="N50" s="156"/>
      <c r="O50" s="156"/>
      <c r="P50" s="156"/>
      <c r="Q50" s="156"/>
      <c r="R50" s="156"/>
      <c r="S50" s="156"/>
      <c r="T50" s="157">
        <f t="shared" si="1"/>
        <v>2</v>
      </c>
      <c r="U50" s="164">
        <f>U49</f>
        <v>9</v>
      </c>
      <c r="V50" s="171">
        <f>IF(T48=0,0,T50/T48)</f>
        <v>0.22222222222222221</v>
      </c>
      <c r="W50" s="199">
        <v>10</v>
      </c>
      <c r="X50" s="177"/>
    </row>
    <row r="51" spans="2:26" ht="13.5" customHeight="1">
      <c r="B51" s="69" t="str">
        <f t="shared" si="0"/>
        <v>Maubawk SC</v>
      </c>
      <c r="C51" s="70">
        <v>51</v>
      </c>
      <c r="D51" s="125"/>
      <c r="E51" s="191">
        <v>4</v>
      </c>
      <c r="F51" s="172" t="s">
        <v>245</v>
      </c>
      <c r="G51" s="193" t="s">
        <v>704</v>
      </c>
      <c r="H51" s="155">
        <v>2</v>
      </c>
      <c r="I51" s="155">
        <v>2</v>
      </c>
      <c r="J51" s="155">
        <v>1</v>
      </c>
      <c r="K51" s="156">
        <v>1</v>
      </c>
      <c r="L51" s="156">
        <v>2</v>
      </c>
      <c r="M51" s="156"/>
      <c r="N51" s="156"/>
      <c r="O51" s="156"/>
      <c r="P51" s="156"/>
      <c r="Q51" s="156"/>
      <c r="R51" s="156"/>
      <c r="S51" s="156"/>
      <c r="T51" s="157">
        <f t="shared" si="1"/>
        <v>8</v>
      </c>
      <c r="U51" s="164">
        <f>U50</f>
        <v>9</v>
      </c>
      <c r="V51" s="171">
        <f>IF(U51=0,0,T51/U51)</f>
        <v>0.88888888888888884</v>
      </c>
      <c r="W51" s="164">
        <v>5</v>
      </c>
      <c r="X51" s="177"/>
    </row>
    <row r="52" spans="2:26" ht="13.5" customHeight="1">
      <c r="B52" s="69" t="str">
        <f t="shared" si="0"/>
        <v>Maubawk SC</v>
      </c>
      <c r="C52" s="70">
        <v>52</v>
      </c>
      <c r="D52" s="125"/>
      <c r="E52" s="152">
        <v>5</v>
      </c>
      <c r="F52" s="172" t="s">
        <v>246</v>
      </c>
      <c r="G52" s="193" t="s">
        <v>704</v>
      </c>
      <c r="H52" s="155">
        <v>2</v>
      </c>
      <c r="I52" s="155">
        <v>2</v>
      </c>
      <c r="J52" s="155">
        <v>1</v>
      </c>
      <c r="K52" s="156">
        <v>1</v>
      </c>
      <c r="L52" s="156">
        <v>2</v>
      </c>
      <c r="M52" s="156"/>
      <c r="N52" s="156"/>
      <c r="O52" s="156"/>
      <c r="P52" s="156"/>
      <c r="Q52" s="156"/>
      <c r="R52" s="156"/>
      <c r="S52" s="156"/>
      <c r="T52" s="157">
        <f t="shared" si="1"/>
        <v>8</v>
      </c>
      <c r="U52" s="164">
        <f>U51</f>
        <v>9</v>
      </c>
      <c r="V52" s="171">
        <f>IF(U52=0,0,T52/U52)</f>
        <v>0.88888888888888884</v>
      </c>
      <c r="W52" s="164"/>
      <c r="X52" s="177"/>
    </row>
    <row r="53" spans="2:26" ht="13.5" customHeight="1">
      <c r="B53" s="69" t="str">
        <f t="shared" si="0"/>
        <v>Maubawk SC</v>
      </c>
      <c r="C53" s="70">
        <v>53</v>
      </c>
      <c r="D53" s="125"/>
      <c r="E53" s="152">
        <v>6</v>
      </c>
      <c r="F53" s="172" t="s">
        <v>247</v>
      </c>
      <c r="G53" s="193" t="s">
        <v>704</v>
      </c>
      <c r="H53" s="155">
        <v>2</v>
      </c>
      <c r="I53" s="155"/>
      <c r="J53" s="155">
        <v>2</v>
      </c>
      <c r="K53" s="156">
        <v>3</v>
      </c>
      <c r="L53" s="156">
        <v>3</v>
      </c>
      <c r="M53" s="156"/>
      <c r="N53" s="156"/>
      <c r="O53" s="156"/>
      <c r="P53" s="156"/>
      <c r="Q53" s="156"/>
      <c r="R53" s="156"/>
      <c r="S53" s="156"/>
      <c r="T53" s="157">
        <f t="shared" si="1"/>
        <v>10</v>
      </c>
      <c r="U53" s="164">
        <f>U52</f>
        <v>9</v>
      </c>
      <c r="V53" s="171">
        <f>IF(U53=0,0,T53/U53)</f>
        <v>1.1111111111111112</v>
      </c>
      <c r="W53" s="164"/>
      <c r="X53" s="177"/>
    </row>
    <row r="54" spans="2:26" ht="13.5" customHeight="1">
      <c r="B54" s="69" t="str">
        <f t="shared" si="0"/>
        <v>Maubawk SC</v>
      </c>
      <c r="C54" s="70">
        <v>54</v>
      </c>
      <c r="D54" s="125"/>
      <c r="E54" s="348">
        <v>7</v>
      </c>
      <c r="F54" s="172" t="s">
        <v>248</v>
      </c>
      <c r="G54" s="193" t="s">
        <v>704</v>
      </c>
      <c r="H54" s="155"/>
      <c r="I54" s="155"/>
      <c r="J54" s="155"/>
      <c r="K54" s="156"/>
      <c r="L54" s="156">
        <v>2</v>
      </c>
      <c r="M54" s="156"/>
      <c r="N54" s="156"/>
      <c r="O54" s="156"/>
      <c r="P54" s="156"/>
      <c r="Q54" s="156"/>
      <c r="R54" s="156"/>
      <c r="S54" s="156"/>
      <c r="T54" s="157">
        <f t="shared" si="1"/>
        <v>2</v>
      </c>
      <c r="U54" s="164">
        <f>U53</f>
        <v>9</v>
      </c>
      <c r="V54" s="171">
        <f>IF(U54=0,0,T54/U54)</f>
        <v>0.22222222222222221</v>
      </c>
      <c r="W54" s="199">
        <v>10</v>
      </c>
      <c r="X54" s="177"/>
    </row>
    <row r="55" spans="2:26" ht="13.5" customHeight="1">
      <c r="B55" s="69" t="str">
        <f t="shared" si="0"/>
        <v>Maubawk SC</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Maubawk SC</v>
      </c>
      <c r="C56" s="70">
        <v>56</v>
      </c>
      <c r="D56" s="125"/>
      <c r="E56" s="345">
        <v>9</v>
      </c>
      <c r="F56" s="352" t="s">
        <v>618</v>
      </c>
      <c r="G56" s="193" t="s">
        <v>704</v>
      </c>
      <c r="H56" s="155"/>
      <c r="I56" s="155"/>
      <c r="J56" s="155"/>
      <c r="K56" s="156"/>
      <c r="L56" s="156">
        <v>2</v>
      </c>
      <c r="M56" s="156"/>
      <c r="N56" s="156"/>
      <c r="O56" s="156"/>
      <c r="P56" s="156"/>
      <c r="Q56" s="156"/>
      <c r="R56" s="156"/>
      <c r="S56" s="156"/>
      <c r="T56" s="157">
        <f t="shared" si="1"/>
        <v>2</v>
      </c>
      <c r="U56" s="164">
        <f>T58</f>
        <v>3</v>
      </c>
      <c r="V56" s="171">
        <f>IF(U56=0,0,T56/U56)</f>
        <v>0.66666666666666663</v>
      </c>
      <c r="W56" s="164">
        <v>10</v>
      </c>
      <c r="X56" s="177"/>
    </row>
    <row r="57" spans="2:26" ht="13.5" customHeight="1">
      <c r="B57" s="69" t="str">
        <f t="shared" si="0"/>
        <v>Maubawk SC</v>
      </c>
      <c r="C57" s="70">
        <v>57</v>
      </c>
      <c r="D57" s="125"/>
      <c r="E57" s="152"/>
      <c r="F57" s="352" t="s">
        <v>619</v>
      </c>
      <c r="G57" s="193" t="s">
        <v>704</v>
      </c>
      <c r="H57" s="155">
        <v>1</v>
      </c>
      <c r="I57" s="155"/>
      <c r="J57" s="155"/>
      <c r="K57" s="156"/>
      <c r="L57" s="156"/>
      <c r="M57" s="156"/>
      <c r="N57" s="156"/>
      <c r="O57" s="156"/>
      <c r="P57" s="156"/>
      <c r="Q57" s="156"/>
      <c r="R57" s="156"/>
      <c r="S57" s="156"/>
      <c r="T57" s="157">
        <f t="shared" si="1"/>
        <v>1</v>
      </c>
      <c r="U57" s="164">
        <f>U58</f>
        <v>3</v>
      </c>
      <c r="V57" s="196">
        <f>IF(U57=0,0,T57/U57)</f>
        <v>0.33333333333333331</v>
      </c>
      <c r="W57" s="199"/>
      <c r="X57" s="177"/>
    </row>
    <row r="58" spans="2:26" ht="13.5" customHeight="1">
      <c r="B58" s="69" t="str">
        <f t="shared" si="0"/>
        <v>Maubawk SC</v>
      </c>
      <c r="C58" s="70">
        <v>58</v>
      </c>
      <c r="D58" s="125"/>
      <c r="E58" s="152"/>
      <c r="F58" s="172" t="s">
        <v>251</v>
      </c>
      <c r="G58" s="193" t="s">
        <v>704</v>
      </c>
      <c r="H58" s="174">
        <f t="shared" ref="H58:S58" si="2">SUM(H56:H57)</f>
        <v>1</v>
      </c>
      <c r="I58" s="174">
        <f t="shared" si="2"/>
        <v>0</v>
      </c>
      <c r="J58" s="174">
        <f t="shared" si="2"/>
        <v>0</v>
      </c>
      <c r="K58" s="174">
        <f t="shared" si="2"/>
        <v>0</v>
      </c>
      <c r="L58" s="174">
        <f t="shared" si="2"/>
        <v>2</v>
      </c>
      <c r="M58" s="174">
        <f t="shared" si="2"/>
        <v>0</v>
      </c>
      <c r="N58" s="174">
        <f t="shared" si="2"/>
        <v>0</v>
      </c>
      <c r="O58" s="174">
        <f t="shared" si="2"/>
        <v>0</v>
      </c>
      <c r="P58" s="174">
        <f t="shared" si="2"/>
        <v>0</v>
      </c>
      <c r="Q58" s="174">
        <f t="shared" si="2"/>
        <v>0</v>
      </c>
      <c r="R58" s="174">
        <f t="shared" si="2"/>
        <v>0</v>
      </c>
      <c r="S58" s="174">
        <f t="shared" si="2"/>
        <v>0</v>
      </c>
      <c r="T58" s="157">
        <f t="shared" si="1"/>
        <v>3</v>
      </c>
      <c r="U58" s="164">
        <f>U56</f>
        <v>3</v>
      </c>
      <c r="V58" s="159"/>
      <c r="W58" s="164"/>
      <c r="X58" s="177"/>
    </row>
    <row r="59" spans="2:26" ht="18.75" customHeight="1">
      <c r="B59" s="69" t="str">
        <f t="shared" si="0"/>
        <v>Maubawk SC</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1</v>
      </c>
      <c r="V59" s="171">
        <f>IF(U59=0,100%,T59/U59)</f>
        <v>0</v>
      </c>
      <c r="W59" s="199">
        <v>5</v>
      </c>
      <c r="X59" s="177"/>
    </row>
    <row r="60" spans="2:26" ht="16.5" customHeight="1">
      <c r="B60" s="69" t="str">
        <f t="shared" si="0"/>
        <v>Maubawk SC</v>
      </c>
      <c r="C60" s="70">
        <v>60</v>
      </c>
      <c r="D60" s="125"/>
      <c r="E60" s="152">
        <v>11</v>
      </c>
      <c r="F60" s="352" t="s">
        <v>648</v>
      </c>
      <c r="G60" s="193" t="s">
        <v>704</v>
      </c>
      <c r="H60" s="155">
        <v>1</v>
      </c>
      <c r="I60" s="155"/>
      <c r="J60" s="155"/>
      <c r="K60" s="156"/>
      <c r="L60" s="156"/>
      <c r="M60" s="156"/>
      <c r="N60" s="156"/>
      <c r="O60" s="156"/>
      <c r="P60" s="156"/>
      <c r="Q60" s="156"/>
      <c r="R60" s="156"/>
      <c r="S60" s="156"/>
      <c r="T60" s="157">
        <f t="shared" si="1"/>
        <v>1</v>
      </c>
      <c r="U60" s="164"/>
      <c r="V60" s="169"/>
      <c r="W60" s="167"/>
      <c r="X60" s="177"/>
    </row>
    <row r="61" spans="2:26" ht="13.5" customHeight="1">
      <c r="B61" s="69" t="str">
        <f t="shared" si="0"/>
        <v>Maubawk SC</v>
      </c>
      <c r="C61" s="70">
        <v>61</v>
      </c>
      <c r="D61" s="125"/>
      <c r="E61" s="152"/>
      <c r="F61" s="352" t="s">
        <v>649</v>
      </c>
      <c r="G61" s="193" t="s">
        <v>704</v>
      </c>
      <c r="H61" s="155"/>
      <c r="I61" s="155"/>
      <c r="J61" s="155"/>
      <c r="K61" s="156"/>
      <c r="L61" s="156">
        <v>2</v>
      </c>
      <c r="M61" s="156"/>
      <c r="N61" s="156"/>
      <c r="O61" s="156"/>
      <c r="P61" s="156"/>
      <c r="Q61" s="156"/>
      <c r="R61" s="156"/>
      <c r="S61" s="156"/>
      <c r="T61" s="157">
        <f t="shared" si="1"/>
        <v>2</v>
      </c>
      <c r="U61" s="164"/>
      <c r="V61" s="354">
        <f>IF(T60=0,0,T61*1000/T60)</f>
        <v>2000</v>
      </c>
      <c r="W61" s="354" t="s">
        <v>627</v>
      </c>
      <c r="X61" s="177"/>
      <c r="Z61" s="355"/>
    </row>
    <row r="62" spans="2:26" ht="13.5" customHeight="1">
      <c r="B62" s="69" t="str">
        <f t="shared" si="0"/>
        <v>Maubawk SC</v>
      </c>
      <c r="C62" s="70">
        <v>62</v>
      </c>
      <c r="D62" s="125"/>
      <c r="E62" s="152"/>
      <c r="F62" s="172" t="s">
        <v>252</v>
      </c>
      <c r="G62" s="193" t="s">
        <v>704</v>
      </c>
      <c r="H62" s="174">
        <f t="shared" ref="H62:S62" si="3">SUM(H60:H61)</f>
        <v>1</v>
      </c>
      <c r="I62" s="174">
        <f t="shared" si="3"/>
        <v>0</v>
      </c>
      <c r="J62" s="174">
        <f t="shared" si="3"/>
        <v>0</v>
      </c>
      <c r="K62" s="174">
        <f t="shared" si="3"/>
        <v>0</v>
      </c>
      <c r="L62" s="174">
        <f t="shared" si="3"/>
        <v>2</v>
      </c>
      <c r="M62" s="174">
        <f t="shared" si="3"/>
        <v>0</v>
      </c>
      <c r="N62" s="174">
        <f t="shared" si="3"/>
        <v>0</v>
      </c>
      <c r="O62" s="174">
        <f t="shared" si="3"/>
        <v>0</v>
      </c>
      <c r="P62" s="174">
        <f t="shared" si="3"/>
        <v>0</v>
      </c>
      <c r="Q62" s="174">
        <f t="shared" si="3"/>
        <v>0</v>
      </c>
      <c r="R62" s="174">
        <f t="shared" si="3"/>
        <v>0</v>
      </c>
      <c r="S62" s="174">
        <f t="shared" si="3"/>
        <v>0</v>
      </c>
      <c r="T62" s="157">
        <f t="shared" si="1"/>
        <v>3</v>
      </c>
      <c r="U62" s="164"/>
      <c r="V62" s="169"/>
      <c r="W62" s="167"/>
      <c r="X62" s="177"/>
    </row>
    <row r="63" spans="2:26" ht="13.5" customHeight="1">
      <c r="B63" s="69" t="str">
        <f t="shared" si="0"/>
        <v>Maubawk SC</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3</v>
      </c>
      <c r="V63" s="196">
        <f>IF(U63=0,0,T63/U63)</f>
        <v>0</v>
      </c>
      <c r="W63" s="167"/>
      <c r="X63" s="177"/>
    </row>
    <row r="64" spans="2:26" ht="13.5" customHeight="1">
      <c r="B64" s="69" t="str">
        <f t="shared" si="0"/>
        <v>Maubawk SC</v>
      </c>
      <c r="C64" s="70">
        <v>64</v>
      </c>
      <c r="D64" s="125"/>
      <c r="E64" s="345">
        <v>13</v>
      </c>
      <c r="F64" s="172" t="s">
        <v>254</v>
      </c>
      <c r="G64" s="193" t="s">
        <v>704</v>
      </c>
      <c r="H64" s="356">
        <f t="shared" ref="H64:S64" si="4">SUM(H62:H63)</f>
        <v>1</v>
      </c>
      <c r="I64" s="356">
        <f t="shared" si="4"/>
        <v>0</v>
      </c>
      <c r="J64" s="356">
        <f t="shared" si="4"/>
        <v>0</v>
      </c>
      <c r="K64" s="356">
        <f t="shared" si="4"/>
        <v>0</v>
      </c>
      <c r="L64" s="356">
        <f t="shared" si="4"/>
        <v>2</v>
      </c>
      <c r="M64" s="356">
        <f t="shared" si="4"/>
        <v>0</v>
      </c>
      <c r="N64" s="356">
        <f t="shared" si="4"/>
        <v>0</v>
      </c>
      <c r="O64" s="356">
        <f t="shared" si="4"/>
        <v>0</v>
      </c>
      <c r="P64" s="356">
        <f t="shared" si="4"/>
        <v>0</v>
      </c>
      <c r="Q64" s="356">
        <f t="shared" si="4"/>
        <v>0</v>
      </c>
      <c r="R64" s="356">
        <f t="shared" si="4"/>
        <v>0</v>
      </c>
      <c r="S64" s="356">
        <f t="shared" si="4"/>
        <v>0</v>
      </c>
      <c r="T64" s="157">
        <f t="shared" si="1"/>
        <v>3</v>
      </c>
      <c r="U64" s="164">
        <f>T62</f>
        <v>3</v>
      </c>
      <c r="V64" s="196">
        <f>IF(U64=0,0,T64/U64)</f>
        <v>1</v>
      </c>
      <c r="W64" s="199">
        <v>5</v>
      </c>
      <c r="X64" s="177"/>
    </row>
    <row r="65" spans="2:24" ht="13.5" customHeight="1">
      <c r="B65" s="69" t="str">
        <f t="shared" si="0"/>
        <v>Maubawk SC</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3</v>
      </c>
      <c r="V65" s="196">
        <f>IF(U65=0,0,T65/U65)</f>
        <v>0</v>
      </c>
      <c r="W65" s="199"/>
      <c r="X65" s="177"/>
    </row>
    <row r="66" spans="2:24" ht="13.5" customHeight="1">
      <c r="B66" s="69" t="str">
        <f t="shared" si="0"/>
        <v>Maubawk SC</v>
      </c>
      <c r="C66" s="70">
        <v>66</v>
      </c>
      <c r="D66" s="125"/>
      <c r="E66" s="345">
        <v>15</v>
      </c>
      <c r="F66" s="172" t="s">
        <v>256</v>
      </c>
      <c r="G66" s="193" t="s">
        <v>704</v>
      </c>
      <c r="H66" s="156"/>
      <c r="I66" s="156"/>
      <c r="J66" s="156"/>
      <c r="K66" s="156"/>
      <c r="L66" s="156">
        <v>2</v>
      </c>
      <c r="M66" s="156"/>
      <c r="N66" s="156"/>
      <c r="O66" s="156"/>
      <c r="P66" s="156"/>
      <c r="Q66" s="156"/>
      <c r="R66" s="156"/>
      <c r="S66" s="156"/>
      <c r="T66" s="157">
        <f t="shared" si="1"/>
        <v>2</v>
      </c>
      <c r="U66" s="164">
        <f>T62</f>
        <v>3</v>
      </c>
      <c r="V66" s="196">
        <f>IF(U66=0,0,T66/U66)</f>
        <v>0.66666666666666663</v>
      </c>
      <c r="W66" s="199">
        <v>5</v>
      </c>
      <c r="X66" s="177"/>
    </row>
    <row r="67" spans="2:24" ht="13.5" customHeight="1">
      <c r="B67" s="69" t="str">
        <f t="shared" si="0"/>
        <v>Maubawk SC</v>
      </c>
      <c r="C67" s="70">
        <v>67</v>
      </c>
      <c r="D67" s="125"/>
      <c r="E67" s="345">
        <v>16</v>
      </c>
      <c r="F67" s="172" t="s">
        <v>257</v>
      </c>
      <c r="G67" s="193" t="s">
        <v>704</v>
      </c>
      <c r="H67" s="155"/>
      <c r="I67" s="155">
        <v>4</v>
      </c>
      <c r="J67" s="155"/>
      <c r="K67" s="156">
        <v>2</v>
      </c>
      <c r="L67" s="156">
        <v>2</v>
      </c>
      <c r="M67" s="156"/>
      <c r="N67" s="156"/>
      <c r="O67" s="156"/>
      <c r="P67" s="156"/>
      <c r="Q67" s="156"/>
      <c r="R67" s="156"/>
      <c r="S67" s="156"/>
      <c r="T67" s="157">
        <f t="shared" si="1"/>
        <v>8</v>
      </c>
      <c r="U67" s="164">
        <f>50*X33/100</f>
        <v>49.44</v>
      </c>
      <c r="V67" s="171">
        <f>IF(U67=0,0,T67/U67)</f>
        <v>0.16181229773462785</v>
      </c>
      <c r="W67" s="164"/>
      <c r="X67" s="179"/>
    </row>
    <row r="68" spans="2:24" ht="13.5" customHeight="1">
      <c r="B68" s="69" t="str">
        <f t="shared" ref="B68:B131" si="5">B67</f>
        <v>Maubawk SC</v>
      </c>
      <c r="C68" s="70">
        <v>68</v>
      </c>
      <c r="D68" s="125"/>
      <c r="E68" s="152">
        <v>17</v>
      </c>
      <c r="F68" s="172" t="s">
        <v>258</v>
      </c>
      <c r="G68" s="193" t="s">
        <v>704</v>
      </c>
      <c r="H68" s="155">
        <v>12</v>
      </c>
      <c r="I68" s="155">
        <v>6</v>
      </c>
      <c r="J68" s="155">
        <v>8</v>
      </c>
      <c r="K68" s="156">
        <v>3</v>
      </c>
      <c r="L68" s="156">
        <v>4</v>
      </c>
      <c r="M68" s="156"/>
      <c r="N68" s="156"/>
      <c r="O68" s="156"/>
      <c r="P68" s="156"/>
      <c r="Q68" s="156"/>
      <c r="R68" s="156"/>
      <c r="S68" s="156"/>
      <c r="T68" s="157">
        <f t="shared" si="1"/>
        <v>33</v>
      </c>
      <c r="U68" s="199"/>
      <c r="V68" s="357"/>
      <c r="W68" s="164"/>
      <c r="X68" s="179"/>
    </row>
    <row r="69" spans="2:24" ht="13.5" customHeight="1">
      <c r="B69" s="69" t="str">
        <f t="shared" si="5"/>
        <v>Maubawk SC</v>
      </c>
      <c r="C69" s="70">
        <v>69</v>
      </c>
      <c r="D69" s="125"/>
      <c r="E69" s="152"/>
      <c r="F69" s="172" t="s">
        <v>259</v>
      </c>
      <c r="G69" s="193" t="s">
        <v>704</v>
      </c>
      <c r="H69" s="155">
        <v>10</v>
      </c>
      <c r="I69" s="155">
        <v>20</v>
      </c>
      <c r="J69" s="155">
        <v>4</v>
      </c>
      <c r="K69" s="156">
        <v>20</v>
      </c>
      <c r="L69" s="156">
        <v>20</v>
      </c>
      <c r="M69" s="156"/>
      <c r="N69" s="156"/>
      <c r="O69" s="156"/>
      <c r="P69" s="156"/>
      <c r="Q69" s="156"/>
      <c r="R69" s="156"/>
      <c r="S69" s="156"/>
      <c r="T69" s="157">
        <f t="shared" si="1"/>
        <v>74</v>
      </c>
      <c r="U69" s="199"/>
      <c r="V69" s="357"/>
      <c r="W69" s="167"/>
      <c r="X69" s="179"/>
    </row>
    <row r="70" spans="2:24" ht="13.5" customHeight="1">
      <c r="B70" s="69" t="str">
        <f t="shared" si="5"/>
        <v>Maubawk SC</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Maubawk SC</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Maubawk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Maubawk SC</v>
      </c>
      <c r="C73" s="70">
        <v>73</v>
      </c>
      <c r="D73" s="125"/>
      <c r="E73" s="152">
        <v>19</v>
      </c>
      <c r="F73" s="172" t="s">
        <v>263</v>
      </c>
      <c r="G73" s="193" t="s">
        <v>704</v>
      </c>
      <c r="H73" s="155">
        <v>3</v>
      </c>
      <c r="I73" s="155"/>
      <c r="J73" s="155"/>
      <c r="K73" s="156"/>
      <c r="L73" s="156"/>
      <c r="M73" s="156"/>
      <c r="N73" s="156"/>
      <c r="O73" s="156"/>
      <c r="P73" s="156"/>
      <c r="Q73" s="156"/>
      <c r="R73" s="156"/>
      <c r="S73" s="156"/>
      <c r="T73" s="157">
        <f t="shared" si="1"/>
        <v>3</v>
      </c>
      <c r="U73" s="164">
        <f>T56</f>
        <v>2</v>
      </c>
      <c r="V73" s="171">
        <f>IF(U73=0,0,T73/U73)</f>
        <v>1.5</v>
      </c>
      <c r="W73" s="164"/>
      <c r="X73" s="177"/>
    </row>
    <row r="74" spans="2:24" ht="13.5" customHeight="1">
      <c r="B74" s="69" t="str">
        <f t="shared" si="5"/>
        <v>Maubawk SC</v>
      </c>
      <c r="C74" s="70">
        <v>74</v>
      </c>
      <c r="D74" s="125"/>
      <c r="E74" s="152">
        <v>20</v>
      </c>
      <c r="F74" s="176" t="s">
        <v>620</v>
      </c>
      <c r="G74" s="193" t="s">
        <v>704</v>
      </c>
      <c r="H74" s="155"/>
      <c r="I74" s="155"/>
      <c r="J74" s="155"/>
      <c r="K74" s="156"/>
      <c r="L74" s="156"/>
      <c r="M74" s="156"/>
      <c r="N74" s="156"/>
      <c r="O74" s="156"/>
      <c r="P74" s="156"/>
      <c r="Q74" s="156"/>
      <c r="R74" s="156"/>
      <c r="S74" s="156"/>
      <c r="T74" s="157">
        <f t="shared" si="1"/>
        <v>0</v>
      </c>
      <c r="U74" s="164">
        <f>T56</f>
        <v>2</v>
      </c>
      <c r="V74" s="171">
        <f>IF(U74=0,0,T74/U74)</f>
        <v>0</v>
      </c>
      <c r="W74" s="164"/>
      <c r="X74" s="177"/>
    </row>
    <row r="75" spans="2:24" ht="13.5" customHeight="1">
      <c r="B75" s="69" t="str">
        <f t="shared" si="5"/>
        <v>Maubawk SC</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2</v>
      </c>
      <c r="V75" s="171">
        <f>IF(U75=0,0,T75/U75)</f>
        <v>0</v>
      </c>
      <c r="W75" s="164"/>
      <c r="X75" s="177"/>
    </row>
    <row r="76" spans="2:24" ht="13.5" customHeight="1">
      <c r="B76" s="69" t="str">
        <f t="shared" si="5"/>
        <v>Maubawk SC</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0.2</v>
      </c>
      <c r="V76" s="171">
        <f>IF(U76=0,0,T76/U76)</f>
        <v>0</v>
      </c>
      <c r="W76" s="164"/>
      <c r="X76" s="177"/>
    </row>
    <row r="77" spans="2:24" ht="13.5" customHeight="1">
      <c r="B77" s="69" t="str">
        <f t="shared" si="5"/>
        <v>Maubawk SC</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0.2</v>
      </c>
      <c r="V77" s="171">
        <f>IF(U77=0,0,T77/U77)</f>
        <v>0</v>
      </c>
      <c r="W77" s="164"/>
      <c r="X77" s="177"/>
    </row>
    <row r="78" spans="2:24" ht="3.9" customHeight="1">
      <c r="B78" s="69" t="str">
        <f t="shared" si="5"/>
        <v>Maubawk SC</v>
      </c>
      <c r="C78" s="70">
        <v>78</v>
      </c>
      <c r="D78" s="125"/>
      <c r="E78" s="70"/>
      <c r="F78" s="183"/>
      <c r="G78" s="183"/>
      <c r="H78" s="358"/>
      <c r="I78" s="358"/>
      <c r="J78" s="358"/>
      <c r="K78" s="358"/>
      <c r="L78" s="358"/>
      <c r="M78" s="358"/>
      <c r="N78" s="358"/>
      <c r="O78" s="358"/>
      <c r="P78" s="358"/>
      <c r="Q78" s="358"/>
      <c r="R78" s="358"/>
      <c r="S78" s="358"/>
      <c r="T78" s="157">
        <f t="shared" si="1"/>
        <v>0</v>
      </c>
      <c r="U78" s="164">
        <f>U58</f>
        <v>3</v>
      </c>
      <c r="V78" s="171">
        <f t="shared" ref="V78" si="6">T78/U78</f>
        <v>0</v>
      </c>
      <c r="W78" s="164"/>
      <c r="X78" s="177"/>
    </row>
    <row r="79" spans="2:24" ht="13.5" customHeight="1">
      <c r="B79" s="69" t="str">
        <f t="shared" si="5"/>
        <v>Maubawk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Maubawk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Maubawk SC</v>
      </c>
      <c r="C81" s="70">
        <v>81</v>
      </c>
      <c r="D81" s="125"/>
      <c r="E81" s="191">
        <v>1</v>
      </c>
      <c r="F81" s="192" t="s">
        <v>265</v>
      </c>
      <c r="G81" s="193" t="s">
        <v>704</v>
      </c>
      <c r="H81" s="155">
        <v>1</v>
      </c>
      <c r="I81" s="155">
        <v>1</v>
      </c>
      <c r="J81" s="155">
        <v>1</v>
      </c>
      <c r="K81" s="156">
        <v>1</v>
      </c>
      <c r="L81" s="156">
        <v>1</v>
      </c>
      <c r="M81" s="156"/>
      <c r="N81" s="156"/>
      <c r="O81" s="156"/>
      <c r="P81" s="156"/>
      <c r="Q81" s="156"/>
      <c r="R81" s="156"/>
      <c r="S81" s="156"/>
      <c r="T81" s="157">
        <f t="shared" ref="T81:T90" si="7">SUM(H81:S81)</f>
        <v>5</v>
      </c>
      <c r="U81" s="158">
        <f>COUNT(H81:S81)</f>
        <v>5</v>
      </c>
      <c r="V81" s="159"/>
      <c r="W81" s="164"/>
      <c r="X81" s="161"/>
    </row>
    <row r="82" spans="2:24" ht="12" customHeight="1">
      <c r="B82" s="69" t="str">
        <f t="shared" si="5"/>
        <v>Maubawk SC</v>
      </c>
      <c r="C82" s="70">
        <v>82</v>
      </c>
      <c r="D82" s="125"/>
      <c r="E82" s="191">
        <v>2</v>
      </c>
      <c r="F82" s="192" t="s">
        <v>266</v>
      </c>
      <c r="G82" s="193" t="s">
        <v>704</v>
      </c>
      <c r="H82" s="155">
        <v>1</v>
      </c>
      <c r="I82" s="155">
        <v>1</v>
      </c>
      <c r="J82" s="155"/>
      <c r="K82" s="156">
        <v>1</v>
      </c>
      <c r="L82" s="156">
        <v>1</v>
      </c>
      <c r="M82" s="156"/>
      <c r="N82" s="156"/>
      <c r="O82" s="156"/>
      <c r="P82" s="156"/>
      <c r="Q82" s="156"/>
      <c r="R82" s="156"/>
      <c r="S82" s="156"/>
      <c r="T82" s="157">
        <f t="shared" si="7"/>
        <v>4</v>
      </c>
      <c r="U82" s="164">
        <f>U81</f>
        <v>5</v>
      </c>
      <c r="V82" s="159">
        <f>IF(U82=0,0,T82/U82)</f>
        <v>0.8</v>
      </c>
      <c r="W82" s="199"/>
      <c r="X82" s="177"/>
    </row>
    <row r="83" spans="2:24" ht="12" customHeight="1">
      <c r="B83" s="69" t="str">
        <f t="shared" si="5"/>
        <v>Maubawk SC</v>
      </c>
      <c r="C83" s="70">
        <v>83</v>
      </c>
      <c r="D83" s="125"/>
      <c r="E83" s="191">
        <v>3</v>
      </c>
      <c r="F83" s="192" t="s">
        <v>267</v>
      </c>
      <c r="G83" s="193" t="s">
        <v>704</v>
      </c>
      <c r="H83" s="360">
        <v>2</v>
      </c>
      <c r="I83" s="360">
        <v>1</v>
      </c>
      <c r="J83" s="360"/>
      <c r="K83" s="361">
        <v>2</v>
      </c>
      <c r="L83" s="361">
        <v>4</v>
      </c>
      <c r="M83" s="361"/>
      <c r="N83" s="361"/>
      <c r="O83" s="361"/>
      <c r="P83" s="361"/>
      <c r="Q83" s="361"/>
      <c r="R83" s="361"/>
      <c r="S83" s="156"/>
      <c r="T83" s="205">
        <f t="shared" si="7"/>
        <v>9</v>
      </c>
      <c r="U83" s="164">
        <f>T48</f>
        <v>9</v>
      </c>
      <c r="V83" s="171">
        <f t="shared" ref="V83:V90" si="8">IF(U83=0,0,T83/U83)</f>
        <v>1</v>
      </c>
      <c r="W83" s="199">
        <v>5</v>
      </c>
      <c r="X83" s="177" t="s">
        <v>268</v>
      </c>
    </row>
    <row r="84" spans="2:24" ht="12" customHeight="1">
      <c r="B84" s="69" t="str">
        <f t="shared" si="5"/>
        <v>Maubawk SC</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3</v>
      </c>
      <c r="V84" s="171">
        <f t="shared" si="8"/>
        <v>0</v>
      </c>
      <c r="W84" s="199">
        <v>5</v>
      </c>
      <c r="X84" s="177"/>
    </row>
    <row r="85" spans="2:24" ht="12" customHeight="1">
      <c r="B85" s="69" t="str">
        <f t="shared" si="5"/>
        <v>Maubawk SC</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3</v>
      </c>
      <c r="V85" s="171">
        <f t="shared" si="8"/>
        <v>0</v>
      </c>
      <c r="W85" s="164"/>
      <c r="X85" s="177"/>
    </row>
    <row r="86" spans="2:24" ht="12" customHeight="1">
      <c r="B86" s="69" t="str">
        <f t="shared" si="5"/>
        <v>Maubawk SC</v>
      </c>
      <c r="C86" s="70">
        <v>86</v>
      </c>
      <c r="D86" s="125"/>
      <c r="E86" s="191">
        <v>6</v>
      </c>
      <c r="F86" s="192" t="s">
        <v>84</v>
      </c>
      <c r="G86" s="193" t="s">
        <v>704</v>
      </c>
      <c r="H86" s="163"/>
      <c r="I86" s="163"/>
      <c r="J86" s="163"/>
      <c r="K86" s="156"/>
      <c r="L86" s="156">
        <v>1</v>
      </c>
      <c r="M86" s="156"/>
      <c r="N86" s="156"/>
      <c r="O86" s="156"/>
      <c r="P86" s="156"/>
      <c r="Q86" s="156"/>
      <c r="R86" s="156"/>
      <c r="S86" s="156"/>
      <c r="T86" s="157">
        <f t="shared" si="7"/>
        <v>1</v>
      </c>
      <c r="U86" s="164">
        <f>T62</f>
        <v>3</v>
      </c>
      <c r="V86" s="171">
        <f t="shared" si="8"/>
        <v>0.33333333333333331</v>
      </c>
      <c r="W86" s="164"/>
      <c r="X86" s="177"/>
    </row>
    <row r="87" spans="2:24" ht="12" customHeight="1">
      <c r="B87" s="69" t="str">
        <f t="shared" si="5"/>
        <v>Maubawk SC</v>
      </c>
      <c r="C87" s="70">
        <v>87</v>
      </c>
      <c r="D87" s="125"/>
      <c r="E87" s="348">
        <v>7</v>
      </c>
      <c r="F87" s="192" t="s">
        <v>270</v>
      </c>
      <c r="G87" s="193" t="s">
        <v>704</v>
      </c>
      <c r="H87" s="155">
        <v>3</v>
      </c>
      <c r="I87" s="155">
        <v>3</v>
      </c>
      <c r="J87" s="155"/>
      <c r="K87" s="156">
        <v>1</v>
      </c>
      <c r="L87" s="156">
        <v>1</v>
      </c>
      <c r="M87" s="156"/>
      <c r="N87" s="156"/>
      <c r="O87" s="156"/>
      <c r="P87" s="156"/>
      <c r="Q87" s="156"/>
      <c r="R87" s="156"/>
      <c r="S87" s="156"/>
      <c r="T87" s="157">
        <f t="shared" si="7"/>
        <v>8</v>
      </c>
      <c r="U87" s="164">
        <f>T62</f>
        <v>3</v>
      </c>
      <c r="V87" s="171">
        <f t="shared" si="8"/>
        <v>2.6666666666666665</v>
      </c>
      <c r="W87" s="199">
        <v>10</v>
      </c>
      <c r="X87" s="177"/>
    </row>
    <row r="88" spans="2:24" ht="12" customHeight="1">
      <c r="B88" s="69" t="str">
        <f t="shared" si="5"/>
        <v>Maubawk SC</v>
      </c>
      <c r="C88" s="70">
        <v>88</v>
      </c>
      <c r="D88" s="125"/>
      <c r="E88" s="348">
        <v>8</v>
      </c>
      <c r="F88" s="192" t="s">
        <v>271</v>
      </c>
      <c r="G88" s="193" t="s">
        <v>704</v>
      </c>
      <c r="H88" s="155"/>
      <c r="I88" s="155"/>
      <c r="J88" s="155"/>
      <c r="K88" s="156"/>
      <c r="L88" s="156">
        <v>19</v>
      </c>
      <c r="M88" s="156"/>
      <c r="N88" s="156"/>
      <c r="O88" s="156"/>
      <c r="P88" s="156"/>
      <c r="Q88" s="156"/>
      <c r="R88" s="156"/>
      <c r="S88" s="156"/>
      <c r="T88" s="157">
        <f t="shared" si="7"/>
        <v>19</v>
      </c>
      <c r="U88" s="158">
        <f>X23</f>
        <v>13.293655376890449</v>
      </c>
      <c r="V88" s="171">
        <f t="shared" si="8"/>
        <v>1.42925323858097</v>
      </c>
      <c r="W88" s="199">
        <v>5</v>
      </c>
      <c r="X88" s="161" t="s">
        <v>796</v>
      </c>
    </row>
    <row r="89" spans="2:24" ht="12" customHeight="1">
      <c r="B89" s="69" t="str">
        <f t="shared" si="5"/>
        <v>Maubawk SC</v>
      </c>
      <c r="C89" s="70">
        <v>89</v>
      </c>
      <c r="D89" s="125"/>
      <c r="E89" s="191">
        <v>9</v>
      </c>
      <c r="F89" s="192" t="s">
        <v>272</v>
      </c>
      <c r="G89" s="193" t="s">
        <v>704</v>
      </c>
      <c r="H89" s="155"/>
      <c r="I89" s="155"/>
      <c r="J89" s="155"/>
      <c r="K89" s="156">
        <v>7</v>
      </c>
      <c r="L89" s="156">
        <v>4</v>
      </c>
      <c r="M89" s="156"/>
      <c r="N89" s="156"/>
      <c r="O89" s="156"/>
      <c r="P89" s="156"/>
      <c r="Q89" s="156"/>
      <c r="R89" s="156"/>
      <c r="S89" s="156"/>
      <c r="T89" s="157">
        <f t="shared" si="7"/>
        <v>11</v>
      </c>
      <c r="U89" s="158">
        <f>X24</f>
        <v>13.227187100006004</v>
      </c>
      <c r="V89" s="171">
        <f t="shared" si="8"/>
        <v>0.83162050380273267</v>
      </c>
      <c r="W89" s="164">
        <v>5</v>
      </c>
      <c r="X89" s="161" t="s">
        <v>796</v>
      </c>
    </row>
    <row r="90" spans="2:24" ht="12" customHeight="1">
      <c r="B90" s="69" t="str">
        <f t="shared" si="5"/>
        <v>Maubawk SC</v>
      </c>
      <c r="C90" s="70">
        <v>90</v>
      </c>
      <c r="D90" s="125"/>
      <c r="E90" s="191">
        <v>10</v>
      </c>
      <c r="F90" s="192" t="s">
        <v>273</v>
      </c>
      <c r="G90" s="193" t="s">
        <v>704</v>
      </c>
      <c r="H90" s="155"/>
      <c r="I90" s="155"/>
      <c r="J90" s="155"/>
      <c r="K90" s="156">
        <v>5</v>
      </c>
      <c r="L90" s="156"/>
      <c r="M90" s="156"/>
      <c r="N90" s="156"/>
      <c r="O90" s="156"/>
      <c r="P90" s="156"/>
      <c r="Q90" s="156"/>
      <c r="R90" s="156"/>
      <c r="S90" s="156"/>
      <c r="T90" s="157">
        <f t="shared" si="7"/>
        <v>5</v>
      </c>
      <c r="U90" s="158">
        <f>X25</f>
        <v>13.194119132255935</v>
      </c>
      <c r="V90" s="171">
        <f t="shared" si="8"/>
        <v>0.37895671168955852</v>
      </c>
      <c r="W90" s="164">
        <v>5</v>
      </c>
      <c r="X90" s="161" t="s">
        <v>796</v>
      </c>
    </row>
    <row r="91" spans="2:24" ht="1.5" customHeight="1">
      <c r="B91" s="69" t="str">
        <f t="shared" si="5"/>
        <v>Maubawk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Maubawk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Maubawk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Maubawk SC</v>
      </c>
      <c r="C94" s="70">
        <v>94</v>
      </c>
      <c r="D94" s="125"/>
      <c r="E94" s="345">
        <v>1</v>
      </c>
      <c r="F94" s="195" t="s">
        <v>274</v>
      </c>
      <c r="G94" s="193" t="s">
        <v>704</v>
      </c>
      <c r="H94" s="174">
        <f>SUM(H95:H98)</f>
        <v>0</v>
      </c>
      <c r="I94" s="174">
        <f t="shared" ref="I94:S94" si="9">SUM(I95:I98)</f>
        <v>0</v>
      </c>
      <c r="J94" s="174">
        <f t="shared" si="9"/>
        <v>0</v>
      </c>
      <c r="K94" s="174">
        <f t="shared" si="9"/>
        <v>1</v>
      </c>
      <c r="L94" s="174">
        <f t="shared" si="9"/>
        <v>9</v>
      </c>
      <c r="M94" s="174">
        <f t="shared" si="9"/>
        <v>0</v>
      </c>
      <c r="N94" s="174">
        <f t="shared" si="9"/>
        <v>0</v>
      </c>
      <c r="O94" s="174">
        <f t="shared" si="9"/>
        <v>0</v>
      </c>
      <c r="P94" s="174">
        <f t="shared" si="9"/>
        <v>0</v>
      </c>
      <c r="Q94" s="174">
        <f t="shared" si="9"/>
        <v>0</v>
      </c>
      <c r="R94" s="174">
        <f t="shared" si="9"/>
        <v>0</v>
      </c>
      <c r="S94" s="174">
        <f t="shared" si="9"/>
        <v>0</v>
      </c>
      <c r="T94" s="157">
        <f t="shared" ref="T94:T101" si="10">SUM(H94:S94)</f>
        <v>10</v>
      </c>
      <c r="U94" s="164">
        <f>10*G20/100</f>
        <v>82.4</v>
      </c>
      <c r="V94" s="171">
        <f>IF(U94=0,0,T94/U94)</f>
        <v>0.12135922330097086</v>
      </c>
      <c r="W94" s="199">
        <v>10</v>
      </c>
      <c r="X94" s="177"/>
    </row>
    <row r="95" spans="2:24" ht="15.9" customHeight="1">
      <c r="B95" s="69" t="str">
        <f t="shared" si="5"/>
        <v>Maubawk SC</v>
      </c>
      <c r="C95" s="70">
        <v>95</v>
      </c>
      <c r="D95" s="125"/>
      <c r="E95" s="345"/>
      <c r="F95" s="203" t="s">
        <v>625</v>
      </c>
      <c r="G95" s="193" t="s">
        <v>704</v>
      </c>
      <c r="H95" s="163"/>
      <c r="I95" s="163"/>
      <c r="J95" s="163"/>
      <c r="K95" s="163"/>
      <c r="L95" s="163">
        <v>3</v>
      </c>
      <c r="M95" s="163"/>
      <c r="N95" s="163"/>
      <c r="O95" s="163"/>
      <c r="P95" s="163"/>
      <c r="Q95" s="163"/>
      <c r="R95" s="163"/>
      <c r="S95" s="163"/>
      <c r="T95" s="157">
        <f t="shared" si="10"/>
        <v>3</v>
      </c>
      <c r="U95" s="164"/>
      <c r="V95" s="171">
        <f>IF(T94=0,0,T95/T94)</f>
        <v>0.3</v>
      </c>
      <c r="W95" s="199"/>
      <c r="X95" s="177"/>
    </row>
    <row r="96" spans="2:24" ht="13.5" customHeight="1">
      <c r="B96" s="69" t="str">
        <f t="shared" si="5"/>
        <v>Maubawk SC</v>
      </c>
      <c r="C96" s="70">
        <v>96</v>
      </c>
      <c r="D96" s="125"/>
      <c r="E96" s="191"/>
      <c r="F96" s="203" t="s">
        <v>624</v>
      </c>
      <c r="G96" s="193" t="s">
        <v>704</v>
      </c>
      <c r="H96" s="155"/>
      <c r="I96" s="155"/>
      <c r="J96" s="155"/>
      <c r="K96" s="156"/>
      <c r="L96" s="156"/>
      <c r="M96" s="156"/>
      <c r="N96" s="156"/>
      <c r="O96" s="156"/>
      <c r="P96" s="156"/>
      <c r="Q96" s="156"/>
      <c r="R96" s="156"/>
      <c r="S96" s="156"/>
      <c r="T96" s="157">
        <f t="shared" si="10"/>
        <v>0</v>
      </c>
      <c r="U96" s="164"/>
      <c r="V96" s="171">
        <f>IF(T94=0,0,T96/T94)</f>
        <v>0</v>
      </c>
      <c r="W96" s="164"/>
      <c r="X96" s="177"/>
    </row>
    <row r="97" spans="2:26" ht="13.5" customHeight="1">
      <c r="B97" s="69" t="str">
        <f t="shared" si="5"/>
        <v>Maubawk SC</v>
      </c>
      <c r="C97" s="70">
        <v>97</v>
      </c>
      <c r="D97" s="125"/>
      <c r="E97" s="191"/>
      <c r="F97" s="203" t="s">
        <v>626</v>
      </c>
      <c r="G97" s="193" t="s">
        <v>704</v>
      </c>
      <c r="H97" s="155"/>
      <c r="I97" s="155"/>
      <c r="J97" s="155"/>
      <c r="K97" s="156"/>
      <c r="L97" s="156">
        <v>3</v>
      </c>
      <c r="M97" s="156"/>
      <c r="N97" s="156"/>
      <c r="O97" s="156"/>
      <c r="P97" s="156"/>
      <c r="Q97" s="156"/>
      <c r="R97" s="156"/>
      <c r="S97" s="156"/>
      <c r="T97" s="157">
        <f t="shared" si="10"/>
        <v>3</v>
      </c>
      <c r="U97" s="164"/>
      <c r="V97" s="171">
        <f>IF(T94=0,0,T97/T94)</f>
        <v>0.3</v>
      </c>
      <c r="W97" s="164"/>
      <c r="X97" s="177"/>
    </row>
    <row r="98" spans="2:26" ht="13.5" customHeight="1">
      <c r="B98" s="69" t="str">
        <f t="shared" si="5"/>
        <v>Maubawk SC</v>
      </c>
      <c r="C98" s="70">
        <v>98</v>
      </c>
      <c r="D98" s="125"/>
      <c r="E98" s="191"/>
      <c r="F98" s="195" t="s">
        <v>794</v>
      </c>
      <c r="G98" s="193" t="s">
        <v>704</v>
      </c>
      <c r="H98" s="155"/>
      <c r="I98" s="155"/>
      <c r="J98" s="155"/>
      <c r="K98" s="156">
        <v>1</v>
      </c>
      <c r="L98" s="156">
        <v>3</v>
      </c>
      <c r="M98" s="156"/>
      <c r="N98" s="156"/>
      <c r="O98" s="156"/>
      <c r="P98" s="156"/>
      <c r="Q98" s="156"/>
      <c r="R98" s="156"/>
      <c r="S98" s="156"/>
      <c r="T98" s="157">
        <f t="shared" si="10"/>
        <v>4</v>
      </c>
      <c r="U98" s="164"/>
      <c r="V98" s="171">
        <f>IF(T94=0,0,T98/T94)</f>
        <v>0.4</v>
      </c>
      <c r="W98" s="164"/>
      <c r="X98" s="177"/>
    </row>
    <row r="99" spans="2:26" ht="13.5" customHeight="1">
      <c r="B99" s="69" t="str">
        <f t="shared" si="5"/>
        <v>Maubawk SC</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0</v>
      </c>
      <c r="V99" s="357">
        <f>IF(U99=0,0,T99/U99)</f>
        <v>0</v>
      </c>
      <c r="W99" s="167"/>
      <c r="X99" s="161" t="s">
        <v>797</v>
      </c>
    </row>
    <row r="100" spans="2:26" ht="13.5" customHeight="1">
      <c r="B100" s="69" t="str">
        <f t="shared" si="5"/>
        <v>Maubawk SC</v>
      </c>
      <c r="C100" s="70">
        <v>100</v>
      </c>
      <c r="D100" s="125"/>
      <c r="E100" s="191"/>
      <c r="F100" s="195" t="s">
        <v>92</v>
      </c>
      <c r="G100" s="193" t="s">
        <v>704</v>
      </c>
      <c r="H100" s="155"/>
      <c r="I100" s="155"/>
      <c r="J100" s="155"/>
      <c r="K100" s="156"/>
      <c r="L100" s="156"/>
      <c r="M100" s="156"/>
      <c r="N100" s="156"/>
      <c r="O100" s="156"/>
      <c r="P100" s="156"/>
      <c r="Q100" s="156"/>
      <c r="R100" s="156"/>
      <c r="S100" s="156"/>
      <c r="T100" s="157">
        <f t="shared" si="10"/>
        <v>0</v>
      </c>
      <c r="U100" s="164">
        <f>T101</f>
        <v>0</v>
      </c>
      <c r="V100" s="357">
        <f>IF(U100=0,0,T100/U100)</f>
        <v>0</v>
      </c>
      <c r="W100" s="167"/>
      <c r="X100" s="161" t="s">
        <v>797</v>
      </c>
    </row>
    <row r="101" spans="2:26" ht="13.5" customHeight="1">
      <c r="B101" s="69" t="str">
        <f t="shared" si="5"/>
        <v>Maubawk SC</v>
      </c>
      <c r="C101" s="70">
        <v>101</v>
      </c>
      <c r="D101" s="125"/>
      <c r="E101" s="348"/>
      <c r="F101" s="195" t="s">
        <v>93</v>
      </c>
      <c r="G101" s="193" t="s">
        <v>704</v>
      </c>
      <c r="H101" s="174">
        <f t="shared" ref="H101:S101" si="11">SUM(H99:H100)</f>
        <v>0</v>
      </c>
      <c r="I101" s="174">
        <f t="shared" si="11"/>
        <v>0</v>
      </c>
      <c r="J101" s="174">
        <f t="shared" si="11"/>
        <v>0</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0</v>
      </c>
      <c r="U101" s="164"/>
      <c r="V101" s="363">
        <f>IF(G20=0,0,T101*1000/G20)</f>
        <v>0</v>
      </c>
      <c r="W101" s="354" t="s">
        <v>275</v>
      </c>
      <c r="X101" s="177"/>
      <c r="Z101" s="364"/>
    </row>
    <row r="102" spans="2:26" ht="13.5" customHeight="1">
      <c r="B102" s="69" t="str">
        <f t="shared" si="5"/>
        <v>Maubawk SC</v>
      </c>
      <c r="C102" s="70">
        <v>102</v>
      </c>
      <c r="D102" s="125"/>
      <c r="E102" s="191">
        <v>3</v>
      </c>
      <c r="F102" s="195" t="s">
        <v>276</v>
      </c>
      <c r="G102" s="193" t="s">
        <v>704</v>
      </c>
      <c r="H102" s="155">
        <v>1</v>
      </c>
      <c r="I102" s="155">
        <v>1</v>
      </c>
      <c r="J102" s="155">
        <v>1</v>
      </c>
      <c r="K102" s="163"/>
      <c r="L102" s="163"/>
      <c r="M102" s="163"/>
      <c r="N102" s="163"/>
      <c r="O102" s="163"/>
      <c r="P102" s="163"/>
      <c r="Q102" s="163"/>
      <c r="R102" s="163"/>
      <c r="S102" s="163"/>
      <c r="T102" s="157">
        <f>COUNTIF(H102:S102,1)</f>
        <v>3</v>
      </c>
      <c r="U102" s="158">
        <f>COUNT(H102:S102)</f>
        <v>3</v>
      </c>
      <c r="V102" s="171">
        <f>IF(U102=0,0,T102/U102)</f>
        <v>1</v>
      </c>
      <c r="W102" s="164"/>
      <c r="X102" s="161"/>
    </row>
    <row r="103" spans="2:26" ht="15" customHeight="1">
      <c r="B103" s="69" t="str">
        <f t="shared" si="5"/>
        <v>Maubawk SC</v>
      </c>
      <c r="C103" s="70">
        <v>103</v>
      </c>
      <c r="D103" s="125"/>
      <c r="E103" s="191">
        <v>4</v>
      </c>
      <c r="F103" s="225" t="s">
        <v>823</v>
      </c>
      <c r="G103" s="193" t="s">
        <v>704</v>
      </c>
      <c r="H103" s="155">
        <v>1</v>
      </c>
      <c r="I103" s="155">
        <v>1</v>
      </c>
      <c r="J103" s="155">
        <v>1</v>
      </c>
      <c r="K103" s="163"/>
      <c r="L103" s="163">
        <v>1</v>
      </c>
      <c r="M103" s="163"/>
      <c r="N103" s="163"/>
      <c r="O103" s="163"/>
      <c r="P103" s="163"/>
      <c r="Q103" s="163"/>
      <c r="R103" s="163"/>
      <c r="S103" s="163"/>
      <c r="T103" s="157">
        <f>COUNTIF(H103:S103,1)</f>
        <v>4</v>
      </c>
      <c r="U103" s="158">
        <f>COUNT(H103:S103)</f>
        <v>4</v>
      </c>
      <c r="V103" s="171">
        <f>IF(U103=0,0,T103/U103)</f>
        <v>1</v>
      </c>
      <c r="W103" s="164"/>
      <c r="X103" s="161"/>
    </row>
    <row r="104" spans="2:26" ht="1.5" customHeight="1">
      <c r="B104" s="69" t="str">
        <f t="shared" si="5"/>
        <v>Maubawk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Maubawk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Maubawk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Maubawk SC</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6.22</v>
      </c>
      <c r="V107" s="171">
        <f>IF(U107=0,0,T107/U107)</f>
        <v>0</v>
      </c>
      <c r="W107" s="164">
        <v>10</v>
      </c>
      <c r="X107" s="177"/>
    </row>
    <row r="108" spans="2:26" ht="1.5" customHeight="1">
      <c r="B108" s="69" t="str">
        <f t="shared" si="5"/>
        <v>Maubawk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Maubawk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Maubawk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Maubawk SC</v>
      </c>
      <c r="C111" s="70">
        <v>111</v>
      </c>
      <c r="D111" s="125"/>
      <c r="E111" s="348">
        <v>1</v>
      </c>
      <c r="F111" s="195" t="s">
        <v>279</v>
      </c>
      <c r="G111" s="193" t="s">
        <v>704</v>
      </c>
      <c r="H111" s="204">
        <f t="shared" ref="H111:S111" si="12">SUM(H112:H113)/2</f>
        <v>12.5</v>
      </c>
      <c r="I111" s="204">
        <f t="shared" si="12"/>
        <v>5.5</v>
      </c>
      <c r="J111" s="204">
        <f t="shared" si="12"/>
        <v>3.5</v>
      </c>
      <c r="K111" s="204">
        <f t="shared" si="12"/>
        <v>9.5</v>
      </c>
      <c r="L111" s="204">
        <f t="shared" si="12"/>
        <v>7.5</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38.5</v>
      </c>
      <c r="U111" s="158">
        <f>X28</f>
        <v>304.88</v>
      </c>
      <c r="V111" s="171">
        <f t="shared" ref="V111:V121" si="14">IF(U111=0,0,T111/U111)</f>
        <v>0.1262791918131724</v>
      </c>
      <c r="W111" s="164">
        <v>10</v>
      </c>
      <c r="X111" s="161" t="s">
        <v>796</v>
      </c>
    </row>
    <row r="112" spans="2:26" ht="14.25" customHeight="1">
      <c r="B112" s="69" t="str">
        <f t="shared" si="5"/>
        <v>Maubawk SC</v>
      </c>
      <c r="C112" s="70">
        <v>112</v>
      </c>
      <c r="D112" s="125"/>
      <c r="E112" s="348"/>
      <c r="F112" s="195" t="s">
        <v>280</v>
      </c>
      <c r="G112" s="193" t="s">
        <v>704</v>
      </c>
      <c r="H112" s="155">
        <v>25</v>
      </c>
      <c r="I112" s="155">
        <v>10</v>
      </c>
      <c r="J112" s="155">
        <v>3</v>
      </c>
      <c r="K112" s="156">
        <v>17</v>
      </c>
      <c r="L112" s="156">
        <v>15</v>
      </c>
      <c r="M112" s="156"/>
      <c r="N112" s="156"/>
      <c r="O112" s="156"/>
      <c r="P112" s="156"/>
      <c r="Q112" s="156"/>
      <c r="R112" s="156"/>
      <c r="S112" s="156"/>
      <c r="T112" s="157">
        <f t="shared" si="13"/>
        <v>70</v>
      </c>
      <c r="U112" s="158">
        <f>X28</f>
        <v>304.88</v>
      </c>
      <c r="V112" s="171">
        <f t="shared" si="14"/>
        <v>0.22959853056940435</v>
      </c>
      <c r="W112" s="164"/>
      <c r="X112" s="161" t="s">
        <v>796</v>
      </c>
    </row>
    <row r="113" spans="2:26" ht="14.25" customHeight="1">
      <c r="B113" s="69" t="str">
        <f t="shared" si="5"/>
        <v>Maubawk SC</v>
      </c>
      <c r="C113" s="70">
        <v>113</v>
      </c>
      <c r="D113" s="125"/>
      <c r="E113" s="348"/>
      <c r="F113" s="195" t="s">
        <v>281</v>
      </c>
      <c r="G113" s="193" t="s">
        <v>704</v>
      </c>
      <c r="H113" s="155"/>
      <c r="I113" s="155">
        <v>1</v>
      </c>
      <c r="J113" s="155">
        <v>4</v>
      </c>
      <c r="K113" s="156">
        <v>2</v>
      </c>
      <c r="L113" s="156"/>
      <c r="M113" s="156"/>
      <c r="N113" s="156"/>
      <c r="O113" s="156"/>
      <c r="P113" s="156"/>
      <c r="Q113" s="156"/>
      <c r="R113" s="156"/>
      <c r="S113" s="156"/>
      <c r="T113" s="157">
        <f t="shared" si="13"/>
        <v>7</v>
      </c>
      <c r="U113" s="158">
        <f>X28</f>
        <v>304.88</v>
      </c>
      <c r="V113" s="171">
        <f t="shared" si="14"/>
        <v>2.2959853056940437E-2</v>
      </c>
      <c r="W113" s="164"/>
      <c r="X113" s="161" t="s">
        <v>796</v>
      </c>
    </row>
    <row r="114" spans="2:26" ht="14.25" customHeight="1">
      <c r="B114" s="69" t="str">
        <f t="shared" si="5"/>
        <v>Maubawk SC</v>
      </c>
      <c r="C114" s="70">
        <v>114</v>
      </c>
      <c r="D114" s="125"/>
      <c r="E114" s="348">
        <v>2</v>
      </c>
      <c r="F114" s="195" t="s">
        <v>282</v>
      </c>
      <c r="G114" s="193" t="s">
        <v>704</v>
      </c>
      <c r="H114" s="204">
        <f t="shared" ref="H114:S114" si="15">SUM(H115:H117)/3</f>
        <v>0</v>
      </c>
      <c r="I114" s="204">
        <f t="shared" si="15"/>
        <v>3.3333333333333335</v>
      </c>
      <c r="J114" s="204">
        <f t="shared" si="15"/>
        <v>3</v>
      </c>
      <c r="K114" s="204">
        <f t="shared" si="15"/>
        <v>4.333333333333333</v>
      </c>
      <c r="L114" s="204">
        <f t="shared" si="15"/>
        <v>5</v>
      </c>
      <c r="M114" s="204">
        <f t="shared" si="15"/>
        <v>0</v>
      </c>
      <c r="N114" s="204">
        <f t="shared" si="15"/>
        <v>0</v>
      </c>
      <c r="O114" s="204">
        <f t="shared" si="15"/>
        <v>0</v>
      </c>
      <c r="P114" s="204">
        <f t="shared" si="15"/>
        <v>0</v>
      </c>
      <c r="Q114" s="204">
        <f t="shared" si="15"/>
        <v>0</v>
      </c>
      <c r="R114" s="204">
        <f t="shared" si="15"/>
        <v>0</v>
      </c>
      <c r="S114" s="204">
        <f t="shared" si="15"/>
        <v>0</v>
      </c>
      <c r="T114" s="157">
        <f t="shared" si="13"/>
        <v>15.666666666666668</v>
      </c>
      <c r="U114" s="158">
        <f>X28</f>
        <v>304.88</v>
      </c>
      <c r="V114" s="171">
        <f t="shared" si="14"/>
        <v>5.1386337794104786E-2</v>
      </c>
      <c r="W114" s="164">
        <v>10</v>
      </c>
      <c r="X114" s="161" t="s">
        <v>796</v>
      </c>
    </row>
    <row r="115" spans="2:26" ht="14.25" customHeight="1">
      <c r="B115" s="69" t="str">
        <f t="shared" si="5"/>
        <v>Maubawk SC</v>
      </c>
      <c r="C115" s="70">
        <v>115</v>
      </c>
      <c r="D115" s="125"/>
      <c r="E115" s="348"/>
      <c r="F115" s="195" t="s">
        <v>283</v>
      </c>
      <c r="G115" s="193" t="s">
        <v>704</v>
      </c>
      <c r="H115" s="155"/>
      <c r="I115" s="155"/>
      <c r="J115" s="155">
        <v>2</v>
      </c>
      <c r="K115" s="156"/>
      <c r="L115" s="156">
        <v>8</v>
      </c>
      <c r="M115" s="156"/>
      <c r="N115" s="156"/>
      <c r="O115" s="156"/>
      <c r="P115" s="156"/>
      <c r="Q115" s="156"/>
      <c r="R115" s="156"/>
      <c r="S115" s="156"/>
      <c r="T115" s="157">
        <f t="shared" si="13"/>
        <v>10</v>
      </c>
      <c r="U115" s="158">
        <f>U114*49/100</f>
        <v>149.3912</v>
      </c>
      <c r="V115" s="171">
        <f t="shared" si="14"/>
        <v>6.6938347104782608E-2</v>
      </c>
      <c r="W115" s="164"/>
      <c r="X115" s="161" t="s">
        <v>796</v>
      </c>
    </row>
    <row r="116" spans="2:26" ht="14.25" customHeight="1">
      <c r="B116" s="69" t="str">
        <f t="shared" si="5"/>
        <v>Maubawk SC</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149.3912</v>
      </c>
      <c r="V116" s="171">
        <f t="shared" si="14"/>
        <v>0</v>
      </c>
      <c r="W116" s="164"/>
      <c r="X116" s="161" t="s">
        <v>796</v>
      </c>
    </row>
    <row r="117" spans="2:26" ht="13.5" customHeight="1">
      <c r="B117" s="69" t="str">
        <f t="shared" si="5"/>
        <v>Maubawk SC</v>
      </c>
      <c r="C117" s="70">
        <v>117</v>
      </c>
      <c r="D117" s="125"/>
      <c r="E117" s="348"/>
      <c r="F117" s="195" t="s">
        <v>285</v>
      </c>
      <c r="G117" s="193" t="s">
        <v>704</v>
      </c>
      <c r="H117" s="155"/>
      <c r="I117" s="155">
        <v>10</v>
      </c>
      <c r="J117" s="155">
        <v>7</v>
      </c>
      <c r="K117" s="156">
        <v>13</v>
      </c>
      <c r="L117" s="156">
        <v>7</v>
      </c>
      <c r="M117" s="156"/>
      <c r="N117" s="156"/>
      <c r="O117" s="156"/>
      <c r="P117" s="156"/>
      <c r="Q117" s="156"/>
      <c r="R117" s="156"/>
      <c r="S117" s="156"/>
      <c r="T117" s="157">
        <f t="shared" si="13"/>
        <v>37</v>
      </c>
      <c r="U117" s="158">
        <f>U114</f>
        <v>304.88</v>
      </c>
      <c r="V117" s="171">
        <f t="shared" si="14"/>
        <v>0.12135922330097088</v>
      </c>
      <c r="W117" s="164"/>
      <c r="X117" s="161" t="s">
        <v>796</v>
      </c>
    </row>
    <row r="118" spans="2:26" ht="14.25" customHeight="1">
      <c r="B118" s="69" t="str">
        <f t="shared" si="5"/>
        <v>Maubawk SC</v>
      </c>
      <c r="C118" s="70">
        <v>118</v>
      </c>
      <c r="D118" s="125"/>
      <c r="E118" s="191">
        <v>3</v>
      </c>
      <c r="F118" s="195" t="s">
        <v>102</v>
      </c>
      <c r="G118" s="193" t="s">
        <v>704</v>
      </c>
      <c r="H118" s="174">
        <f t="shared" ref="H118:S118" si="16">SUM(H119:H121)</f>
        <v>0</v>
      </c>
      <c r="I118" s="174">
        <f t="shared" si="16"/>
        <v>0</v>
      </c>
      <c r="J118" s="174">
        <f t="shared" si="16"/>
        <v>1</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1</v>
      </c>
      <c r="U118" s="164">
        <f>T111</f>
        <v>38.5</v>
      </c>
      <c r="V118" s="171">
        <f t="shared" si="14"/>
        <v>2.5974025974025976E-2</v>
      </c>
      <c r="W118" s="167"/>
      <c r="X118" s="161" t="s">
        <v>795</v>
      </c>
    </row>
    <row r="119" spans="2:26" ht="14.25" customHeight="1">
      <c r="B119" s="69" t="str">
        <f t="shared" si="5"/>
        <v>Maubawk SC</v>
      </c>
      <c r="C119" s="70">
        <v>119</v>
      </c>
      <c r="D119" s="125"/>
      <c r="E119" s="191"/>
      <c r="F119" s="203" t="s">
        <v>630</v>
      </c>
      <c r="G119" s="193" t="s">
        <v>704</v>
      </c>
      <c r="H119" s="155"/>
      <c r="I119" s="155"/>
      <c r="J119" s="155"/>
      <c r="K119" s="156"/>
      <c r="L119" s="156"/>
      <c r="M119" s="156"/>
      <c r="N119" s="156"/>
      <c r="O119" s="156"/>
      <c r="P119" s="156"/>
      <c r="Q119" s="156"/>
      <c r="R119" s="156"/>
      <c r="S119" s="156"/>
      <c r="T119" s="157">
        <f t="shared" si="13"/>
        <v>0</v>
      </c>
      <c r="U119" s="164">
        <f t="shared" ref="U119:U121" si="17">T112</f>
        <v>70</v>
      </c>
      <c r="V119" s="171">
        <f t="shared" si="14"/>
        <v>0</v>
      </c>
      <c r="W119" s="167"/>
      <c r="X119" s="161" t="s">
        <v>795</v>
      </c>
    </row>
    <row r="120" spans="2:26" ht="14.25" customHeight="1">
      <c r="B120" s="69" t="str">
        <f t="shared" si="5"/>
        <v>Maubawk SC</v>
      </c>
      <c r="C120" s="70">
        <v>120</v>
      </c>
      <c r="D120" s="125"/>
      <c r="E120" s="191"/>
      <c r="F120" s="203" t="s">
        <v>631</v>
      </c>
      <c r="G120" s="193" t="s">
        <v>704</v>
      </c>
      <c r="H120" s="155"/>
      <c r="I120" s="155"/>
      <c r="J120" s="155">
        <v>1</v>
      </c>
      <c r="K120" s="156"/>
      <c r="L120" s="156"/>
      <c r="M120" s="156"/>
      <c r="N120" s="156"/>
      <c r="O120" s="156"/>
      <c r="P120" s="156"/>
      <c r="Q120" s="156"/>
      <c r="R120" s="156"/>
      <c r="S120" s="156"/>
      <c r="T120" s="157">
        <f t="shared" si="13"/>
        <v>1</v>
      </c>
      <c r="U120" s="164">
        <f t="shared" si="17"/>
        <v>7</v>
      </c>
      <c r="V120" s="171">
        <f t="shared" si="14"/>
        <v>0.14285714285714285</v>
      </c>
      <c r="W120" s="167"/>
      <c r="X120" s="161" t="s">
        <v>795</v>
      </c>
    </row>
    <row r="121" spans="2:26" ht="14.25" customHeight="1">
      <c r="B121" s="69" t="str">
        <f t="shared" si="5"/>
        <v>Maubawk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15.666666666666668</v>
      </c>
      <c r="V121" s="171">
        <f t="shared" si="14"/>
        <v>0</v>
      </c>
      <c r="W121" s="167"/>
      <c r="X121" s="161" t="s">
        <v>795</v>
      </c>
    </row>
    <row r="122" spans="2:26" ht="1.5" customHeight="1">
      <c r="B122" s="69" t="str">
        <f t="shared" si="5"/>
        <v>Maubawk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Maubawk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Maubawk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Maubawk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Maubawk SC</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Maubawk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Maubawk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Maubawk SC</v>
      </c>
      <c r="C129" s="70">
        <v>129</v>
      </c>
      <c r="D129" s="125"/>
      <c r="E129" s="191">
        <v>5</v>
      </c>
      <c r="F129" s="195" t="s">
        <v>114</v>
      </c>
      <c r="G129" s="193" t="s">
        <v>704</v>
      </c>
      <c r="H129" s="155"/>
      <c r="I129" s="155"/>
      <c r="J129" s="155">
        <v>1</v>
      </c>
      <c r="K129" s="156">
        <v>2</v>
      </c>
      <c r="L129" s="156">
        <v>1</v>
      </c>
      <c r="M129" s="156"/>
      <c r="N129" s="156"/>
      <c r="O129" s="156"/>
      <c r="P129" s="156"/>
      <c r="Q129" s="156"/>
      <c r="R129" s="156"/>
      <c r="S129" s="156"/>
      <c r="T129" s="157">
        <f>SUM(H129:S129)</f>
        <v>4</v>
      </c>
      <c r="U129" s="164"/>
      <c r="V129" s="369">
        <f>IF(G20=0,0,(T125+T126+T127+T128+T129)*1000/G20)</f>
        <v>4.8543689320388346</v>
      </c>
      <c r="W129" s="367" t="s">
        <v>650</v>
      </c>
      <c r="X129" s="177"/>
    </row>
    <row r="130" spans="2:25" ht="1.5" customHeight="1">
      <c r="B130" s="69" t="str">
        <f t="shared" si="5"/>
        <v>Maubawk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5"/>
        <v>Maubawk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ref="B132:B174" si="18">B131</f>
        <v>Maubawk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Maubawk SC</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2</v>
      </c>
      <c r="V133" s="171">
        <f>IF(U133=0,0,T133/U133)</f>
        <v>0</v>
      </c>
      <c r="W133" s="164"/>
      <c r="X133" s="177"/>
    </row>
    <row r="134" spans="2:25" ht="15" customHeight="1">
      <c r="B134" s="69" t="str">
        <f t="shared" si="18"/>
        <v>Maubawk SC</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13</v>
      </c>
      <c r="V134" s="171">
        <f>IF(U134=0,0,T134/U134)</f>
        <v>0</v>
      </c>
      <c r="W134" s="199"/>
      <c r="X134" s="161" t="s">
        <v>796</v>
      </c>
    </row>
    <row r="135" spans="2:25" ht="1.5" customHeight="1">
      <c r="B135" s="69" t="str">
        <f t="shared" si="18"/>
        <v>Maubawk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Maubawk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Maubawk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Maubawk SC</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Maubawk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Maubawk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Maubawk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Maubawk SC</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Maubawk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Maubawk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Maubawk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Maubawk SC</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Maubawk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Maubawk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Maubawk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Maubawk SC</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Maubawk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Maubawk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Maubawk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Maubawk SC</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Maubawk SC</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Maubawk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Maubawk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Maubawk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Maubawk SC</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Maubawk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Maubawk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Maubawk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Maubawk SC</v>
      </c>
      <c r="C163" s="70">
        <v>163</v>
      </c>
      <c r="D163" s="125"/>
      <c r="E163" s="152">
        <v>1</v>
      </c>
      <c r="F163" s="349" t="s">
        <v>309</v>
      </c>
      <c r="G163" s="193" t="s">
        <v>310</v>
      </c>
      <c r="H163" s="155">
        <v>68</v>
      </c>
      <c r="I163" s="155">
        <v>37</v>
      </c>
      <c r="J163" s="155">
        <v>80</v>
      </c>
      <c r="K163" s="155">
        <v>65</v>
      </c>
      <c r="L163" s="155">
        <v>61</v>
      </c>
      <c r="M163" s="155"/>
      <c r="N163" s="155"/>
      <c r="O163" s="155"/>
      <c r="P163" s="155"/>
      <c r="Q163" s="155"/>
      <c r="R163" s="155"/>
      <c r="S163" s="155"/>
      <c r="T163" s="157">
        <f t="shared" ref="T163:T169" si="19">SUM(H163:S163)</f>
        <v>311</v>
      </c>
      <c r="U163" s="158">
        <f>40*G20/100</f>
        <v>329.6</v>
      </c>
      <c r="V163" s="171">
        <f t="shared" ref="V163:V168" si="20">IF(U163=0,0,T163/U163)</f>
        <v>0.94356796116504849</v>
      </c>
      <c r="W163" s="164">
        <v>5</v>
      </c>
      <c r="X163" s="161" t="s">
        <v>796</v>
      </c>
    </row>
    <row r="164" spans="2:24" ht="20.25" customHeight="1">
      <c r="B164" s="69" t="str">
        <f t="shared" si="18"/>
        <v>Maubawk SC</v>
      </c>
      <c r="C164" s="70">
        <v>164</v>
      </c>
      <c r="D164" s="125"/>
      <c r="E164" s="152">
        <v>2</v>
      </c>
      <c r="F164" s="195" t="s">
        <v>311</v>
      </c>
      <c r="G164" s="193" t="s">
        <v>705</v>
      </c>
      <c r="H164" s="155">
        <v>30</v>
      </c>
      <c r="I164" s="155">
        <v>31</v>
      </c>
      <c r="J164" s="155">
        <v>30</v>
      </c>
      <c r="K164" s="156">
        <v>1</v>
      </c>
      <c r="L164" s="156">
        <v>31</v>
      </c>
      <c r="M164" s="156"/>
      <c r="N164" s="156"/>
      <c r="O164" s="156"/>
      <c r="P164" s="156"/>
      <c r="Q164" s="156"/>
      <c r="R164" s="156"/>
      <c r="S164" s="156"/>
      <c r="T164" s="157">
        <f t="shared" si="19"/>
        <v>123</v>
      </c>
      <c r="U164" s="158">
        <f>COUNT(H164:S164)*20</f>
        <v>100</v>
      </c>
      <c r="V164" s="171">
        <f t="shared" si="20"/>
        <v>1.23</v>
      </c>
      <c r="W164" s="164"/>
      <c r="X164" s="161"/>
    </row>
    <row r="165" spans="2:24" ht="26.25" customHeight="1">
      <c r="B165" s="69" t="str">
        <f t="shared" si="18"/>
        <v>Maubawk SC</v>
      </c>
      <c r="C165" s="70">
        <v>165</v>
      </c>
      <c r="D165" s="125"/>
      <c r="E165" s="152">
        <v>3</v>
      </c>
      <c r="F165" s="195" t="s">
        <v>119</v>
      </c>
      <c r="G165" s="193" t="s">
        <v>705</v>
      </c>
      <c r="H165" s="163">
        <v>1</v>
      </c>
      <c r="I165" s="163">
        <v>1</v>
      </c>
      <c r="J165" s="163">
        <v>1</v>
      </c>
      <c r="K165" s="163">
        <v>1</v>
      </c>
      <c r="L165" s="163">
        <v>1</v>
      </c>
      <c r="M165" s="163"/>
      <c r="N165" s="163"/>
      <c r="O165" s="163"/>
      <c r="P165" s="163"/>
      <c r="Q165" s="163"/>
      <c r="R165" s="163"/>
      <c r="S165" s="163"/>
      <c r="T165" s="157">
        <f>COUNTIF(H165:S165,1)</f>
        <v>5</v>
      </c>
      <c r="U165" s="158">
        <f>COUNT(H165:S165)</f>
        <v>5</v>
      </c>
      <c r="V165" s="171">
        <f t="shared" si="20"/>
        <v>1</v>
      </c>
      <c r="W165" s="164"/>
      <c r="X165" s="161"/>
    </row>
    <row r="166" spans="2:24" ht="14.25" customHeight="1">
      <c r="B166" s="69" t="str">
        <f t="shared" si="18"/>
        <v>Maubawk SC</v>
      </c>
      <c r="C166" s="70">
        <v>166</v>
      </c>
      <c r="D166" s="125"/>
      <c r="E166" s="152">
        <v>4</v>
      </c>
      <c r="F166" s="195" t="s">
        <v>121</v>
      </c>
      <c r="G166" s="193" t="s">
        <v>705</v>
      </c>
      <c r="H166" s="155"/>
      <c r="I166" s="155"/>
      <c r="J166" s="155"/>
      <c r="K166" s="156">
        <v>1</v>
      </c>
      <c r="L166" s="156"/>
      <c r="M166" s="156"/>
      <c r="N166" s="156"/>
      <c r="O166" s="156"/>
      <c r="P166" s="156"/>
      <c r="Q166" s="156"/>
      <c r="R166" s="156"/>
      <c r="S166" s="156"/>
      <c r="T166" s="157">
        <f t="shared" si="19"/>
        <v>1</v>
      </c>
      <c r="U166" s="164">
        <f>5*U163/100</f>
        <v>16.48</v>
      </c>
      <c r="V166" s="171">
        <f t="shared" si="20"/>
        <v>6.0679611650485438E-2</v>
      </c>
      <c r="W166" s="164"/>
      <c r="X166" s="179"/>
    </row>
    <row r="167" spans="2:24" ht="14.25" customHeight="1">
      <c r="B167" s="69" t="str">
        <f t="shared" si="18"/>
        <v>Maubawk SC</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Maubawk SC</v>
      </c>
      <c r="C168" s="70">
        <v>168</v>
      </c>
      <c r="D168" s="125"/>
      <c r="E168" s="152">
        <v>6</v>
      </c>
      <c r="F168" s="195" t="s">
        <v>832</v>
      </c>
      <c r="G168" s="193" t="s">
        <v>705</v>
      </c>
      <c r="H168" s="155">
        <v>3</v>
      </c>
      <c r="I168" s="155">
        <v>1</v>
      </c>
      <c r="J168" s="155">
        <v>2</v>
      </c>
      <c r="K168" s="156"/>
      <c r="L168" s="156">
        <v>3</v>
      </c>
      <c r="M168" s="156"/>
      <c r="N168" s="156"/>
      <c r="O168" s="156"/>
      <c r="P168" s="156"/>
      <c r="Q168" s="156"/>
      <c r="R168" s="156"/>
      <c r="S168" s="156"/>
      <c r="T168" s="157">
        <f>SUM(H168:S168)</f>
        <v>9</v>
      </c>
      <c r="U168" s="158">
        <f>COUNT(H168:S168)*10</f>
        <v>40</v>
      </c>
      <c r="V168" s="171">
        <f t="shared" si="20"/>
        <v>0.22500000000000001</v>
      </c>
      <c r="W168" s="164"/>
      <c r="X168" s="161"/>
    </row>
    <row r="169" spans="2:24" ht="14.25" customHeight="1">
      <c r="B169" s="69" t="str">
        <f t="shared" si="18"/>
        <v>Maubawk SC</v>
      </c>
      <c r="C169" s="70">
        <v>169</v>
      </c>
      <c r="D169" s="125"/>
      <c r="E169" s="152">
        <v>7</v>
      </c>
      <c r="F169" s="195" t="s">
        <v>126</v>
      </c>
      <c r="G169" s="193" t="s">
        <v>705</v>
      </c>
      <c r="H169" s="155">
        <v>3</v>
      </c>
      <c r="I169" s="155">
        <v>1</v>
      </c>
      <c r="J169" s="155">
        <v>2</v>
      </c>
      <c r="K169" s="156"/>
      <c r="L169" s="156">
        <v>3</v>
      </c>
      <c r="M169" s="156"/>
      <c r="N169" s="156"/>
      <c r="O169" s="156"/>
      <c r="P169" s="156"/>
      <c r="Q169" s="156"/>
      <c r="R169" s="156"/>
      <c r="S169" s="156"/>
      <c r="T169" s="157">
        <f t="shared" si="19"/>
        <v>9</v>
      </c>
      <c r="U169" s="158">
        <v>27</v>
      </c>
      <c r="V169" s="171">
        <f t="shared" ref="V169" si="21">T169/U169</f>
        <v>0.33333333333333331</v>
      </c>
      <c r="W169" s="164"/>
      <c r="X169" s="161" t="s">
        <v>796</v>
      </c>
    </row>
    <row r="170" spans="2:24" ht="3" customHeight="1">
      <c r="B170" s="69" t="str">
        <f t="shared" si="18"/>
        <v>Maubawk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Maubawk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Maubawk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Maubawk SC</v>
      </c>
      <c r="C173" s="70">
        <v>173</v>
      </c>
      <c r="D173" s="125"/>
      <c r="E173" s="152">
        <v>1</v>
      </c>
      <c r="F173" s="203" t="s">
        <v>651</v>
      </c>
      <c r="G173" s="193" t="s">
        <v>704</v>
      </c>
      <c r="H173" s="163"/>
      <c r="I173" s="163"/>
      <c r="J173" s="163"/>
      <c r="K173" s="163">
        <v>2</v>
      </c>
      <c r="L173" s="163"/>
      <c r="M173" s="163"/>
      <c r="N173" s="163"/>
      <c r="O173" s="163"/>
      <c r="P173" s="163"/>
      <c r="Q173" s="163"/>
      <c r="R173" s="163"/>
      <c r="S173" s="163"/>
      <c r="T173" s="157">
        <f>SUM(H173:S173)</f>
        <v>2</v>
      </c>
      <c r="U173" s="164">
        <f>15*T48/100</f>
        <v>1.35</v>
      </c>
      <c r="V173" s="159">
        <f>IF(U173=0,0,T173/U173)</f>
        <v>1.4814814814814814</v>
      </c>
      <c r="W173" s="164"/>
      <c r="X173" s="268" t="s">
        <v>655</v>
      </c>
    </row>
    <row r="174" spans="2:24" ht="14.4" customHeight="1">
      <c r="B174" s="69" t="str">
        <f t="shared" si="18"/>
        <v>Maubawk SC</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0.15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1</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824</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14.090399999999999</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5</v>
      </c>
      <c r="K184" s="248">
        <f t="shared" si="22"/>
        <v>3</v>
      </c>
      <c r="L184" s="380">
        <f t="shared" si="22"/>
        <v>1.6666666666666667</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4</v>
      </c>
      <c r="K185" s="248">
        <f t="shared" si="22"/>
        <v>171</v>
      </c>
      <c r="L185" s="380">
        <f t="shared" si="22"/>
        <v>2.3391812865497075E-2</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5</v>
      </c>
      <c r="K186" s="248">
        <f t="shared" si="22"/>
        <v>3</v>
      </c>
      <c r="L186" s="380">
        <f t="shared" si="22"/>
        <v>1.6666666666666667</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5</v>
      </c>
      <c r="K187" s="260">
        <f t="shared" si="22"/>
        <v>24</v>
      </c>
      <c r="L187" s="383">
        <f t="shared" si="22"/>
        <v>0.20833333333333334</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3</v>
      </c>
      <c r="K188" s="260">
        <f t="shared" si="22"/>
        <v>3</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311</v>
      </c>
      <c r="K189" s="248">
        <f>U163</f>
        <v>329.6</v>
      </c>
      <c r="L189" s="380">
        <f>V163</f>
        <v>0.94356796116504849</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9</v>
      </c>
      <c r="K190" s="248">
        <f t="shared" si="23"/>
        <v>14.090399999999999</v>
      </c>
      <c r="L190" s="380">
        <f t="shared" si="23"/>
        <v>0.63873275421563624</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6</v>
      </c>
      <c r="K191" s="248">
        <f t="shared" si="23"/>
        <v>9</v>
      </c>
      <c r="L191" s="380">
        <f t="shared" si="23"/>
        <v>0.66666666666666663</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2</v>
      </c>
      <c r="K192" s="248">
        <f t="shared" si="23"/>
        <v>9</v>
      </c>
      <c r="L192" s="380">
        <f t="shared" si="23"/>
        <v>0.22222222222222221</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2</v>
      </c>
      <c r="K193" s="248">
        <f>U54</f>
        <v>9</v>
      </c>
      <c r="L193" s="380">
        <f>V54</f>
        <v>0.22222222222222221</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8</v>
      </c>
      <c r="K194" s="248">
        <f>U51</f>
        <v>9</v>
      </c>
      <c r="L194" s="380">
        <f>V51</f>
        <v>0.88888888888888884</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1</v>
      </c>
      <c r="L195" s="380">
        <f>V59</f>
        <v>0</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v>
      </c>
      <c r="K196" s="248">
        <f>U56</f>
        <v>3</v>
      </c>
      <c r="L196" s="380">
        <f>V56</f>
        <v>0.66666666666666663</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3</v>
      </c>
      <c r="K197" s="248">
        <f>U64</f>
        <v>3</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2</v>
      </c>
      <c r="K198" s="248">
        <f>U66</f>
        <v>3</v>
      </c>
      <c r="L198" s="380">
        <f>V66</f>
        <v>0.66666666666666663</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9</v>
      </c>
      <c r="K199" s="248">
        <f t="shared" si="24"/>
        <v>9</v>
      </c>
      <c r="L199" s="380">
        <f t="shared" si="24"/>
        <v>1</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3</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8</v>
      </c>
      <c r="K201" s="248">
        <f t="shared" si="25"/>
        <v>3</v>
      </c>
      <c r="L201" s="380">
        <f t="shared" si="25"/>
        <v>2.6666666666666665</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19</v>
      </c>
      <c r="K202" s="248">
        <f t="shared" si="25"/>
        <v>13.293655376890449</v>
      </c>
      <c r="L202" s="380">
        <f t="shared" si="25"/>
        <v>1.42925323858097</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11</v>
      </c>
      <c r="K203" s="248">
        <f t="shared" si="25"/>
        <v>13.227187100006004</v>
      </c>
      <c r="L203" s="380">
        <f t="shared" si="25"/>
        <v>0.83162050380273267</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5</v>
      </c>
      <c r="K204" s="248">
        <f t="shared" si="25"/>
        <v>13.194119132255935</v>
      </c>
      <c r="L204" s="380">
        <f t="shared" si="25"/>
        <v>0.37895671168955852</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10</v>
      </c>
      <c r="K205" s="248">
        <f>U94</f>
        <v>82.4</v>
      </c>
      <c r="L205" s="380">
        <f>V94</f>
        <v>0.12135922330097086</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6.22</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38.5</v>
      </c>
      <c r="K207" s="248">
        <f>U111</f>
        <v>304.88</v>
      </c>
      <c r="L207" s="380">
        <f>V111</f>
        <v>0.1262791918131724</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15.666666666666668</v>
      </c>
      <c r="K208" s="248">
        <f>U114</f>
        <v>304.88</v>
      </c>
      <c r="L208" s="380">
        <f>V114</f>
        <v>5.1386337794104786E-2</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0</v>
      </c>
      <c r="K215" s="393">
        <f>U101</f>
        <v>0</v>
      </c>
      <c r="L215" s="394">
        <f>V101</f>
        <v>0</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3</v>
      </c>
      <c r="K216" s="396">
        <f>T48-(10*T48/100)</f>
        <v>8.1</v>
      </c>
      <c r="L216" s="396">
        <f>G35</f>
        <v>5.0999999999999996</v>
      </c>
    </row>
  </sheetData>
  <sheetProtection password="CC6B" sheet="1" objects="1" scenarios="1" selectLockedCells="1" autoFilter="0"/>
  <autoFilter ref="D16:X174" xr:uid="{00000000-0009-0000-0000-000009000000}"/>
  <mergeCells count="2">
    <mergeCell ref="F4:U4"/>
    <mergeCell ref="V8:W8"/>
  </mergeCells>
  <hyperlinks>
    <hyperlink ref="X8" location="INDEX!A1" display="..Go to INDEX.." xr:uid="{00000000-0004-0000-0900-000000000000}"/>
  </hyperlinks>
  <pageMargins left="0.23622047244094491" right="0" top="0.51181102362204722" bottom="0.23622047244094491" header="0" footer="0"/>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Zero CL</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Zero CL</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Zero CL</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Zero CL</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Zero CL</v>
      </c>
      <c r="C5" s="70">
        <v>5</v>
      </c>
      <c r="E5" s="70"/>
      <c r="F5" s="86"/>
      <c r="G5" s="315"/>
      <c r="H5" s="88"/>
      <c r="I5" s="86"/>
      <c r="J5" s="86"/>
      <c r="K5" s="86"/>
      <c r="L5" s="86"/>
      <c r="M5" s="86"/>
      <c r="N5" s="86"/>
      <c r="O5" s="86"/>
      <c r="P5" s="86"/>
      <c r="Q5" s="86"/>
      <c r="R5" s="86"/>
      <c r="S5" s="86"/>
      <c r="T5" s="86"/>
      <c r="U5" s="89"/>
      <c r="V5" s="86"/>
      <c r="W5" s="89"/>
    </row>
    <row r="6" spans="2:24" ht="14.4">
      <c r="B6" s="69" t="str">
        <f t="shared" si="0"/>
        <v>Zero CL</v>
      </c>
      <c r="C6" s="70">
        <v>6</v>
      </c>
      <c r="E6" s="70"/>
      <c r="F6" s="90" t="s">
        <v>204</v>
      </c>
      <c r="G6" s="316" t="s">
        <v>848</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Zero CL</v>
      </c>
      <c r="C7" s="70">
        <v>7</v>
      </c>
      <c r="E7" s="70"/>
      <c r="F7" s="90" t="s">
        <v>207</v>
      </c>
      <c r="G7" s="115"/>
      <c r="H7" s="102"/>
      <c r="I7" s="102"/>
      <c r="J7" s="102"/>
      <c r="K7" s="102"/>
      <c r="L7" s="319"/>
      <c r="M7" s="86"/>
      <c r="N7" s="103" t="s">
        <v>22</v>
      </c>
      <c r="O7" s="100"/>
      <c r="P7" s="277"/>
      <c r="Q7" s="104"/>
      <c r="R7" s="104"/>
      <c r="S7" s="104"/>
      <c r="T7" s="104"/>
      <c r="U7" s="320"/>
      <c r="V7" s="86"/>
      <c r="W7" s="89"/>
    </row>
    <row r="8" spans="2:24" ht="15" customHeight="1">
      <c r="B8" s="69" t="str">
        <f t="shared" si="0"/>
        <v>Zero CL</v>
      </c>
      <c r="C8" s="70">
        <v>8</v>
      </c>
      <c r="E8" s="70"/>
      <c r="F8" s="90" t="s">
        <v>208</v>
      </c>
      <c r="G8" s="115" t="s">
        <v>885</v>
      </c>
      <c r="H8" s="102"/>
      <c r="I8" s="102"/>
      <c r="J8" s="102"/>
      <c r="K8" s="102"/>
      <c r="L8" s="319"/>
      <c r="M8" s="86"/>
      <c r="N8" s="103" t="s">
        <v>22</v>
      </c>
      <c r="O8" s="100"/>
      <c r="P8" s="277"/>
      <c r="Q8" s="104"/>
      <c r="R8" s="104"/>
      <c r="S8" s="104"/>
      <c r="T8" s="104"/>
      <c r="U8" s="320"/>
      <c r="V8" s="649" t="s">
        <v>806</v>
      </c>
      <c r="W8" s="650"/>
      <c r="X8" s="321" t="s">
        <v>829</v>
      </c>
    </row>
    <row r="9" spans="2:24" ht="15" customHeight="1">
      <c r="B9" s="69" t="str">
        <f t="shared" si="0"/>
        <v>Zero CL</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Zero CL</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Zero CL</v>
      </c>
      <c r="C11" s="70">
        <v>11</v>
      </c>
      <c r="E11" s="70"/>
      <c r="F11" s="90" t="s">
        <v>209</v>
      </c>
      <c r="G11" s="115" t="s">
        <v>886</v>
      </c>
      <c r="H11" s="102"/>
      <c r="I11" s="102"/>
      <c r="J11" s="102"/>
      <c r="K11" s="102"/>
      <c r="L11" s="319"/>
      <c r="M11" s="86"/>
      <c r="N11" s="103" t="s">
        <v>22</v>
      </c>
      <c r="O11" s="100"/>
      <c r="P11" s="277" t="s">
        <v>939</v>
      </c>
      <c r="Q11" s="104"/>
      <c r="R11" s="104"/>
      <c r="S11" s="104"/>
      <c r="T11" s="104"/>
      <c r="U11" s="320"/>
      <c r="V11" s="86"/>
      <c r="W11" s="89"/>
    </row>
    <row r="12" spans="2:24" ht="15" customHeight="1">
      <c r="B12" s="69" t="str">
        <f t="shared" si="0"/>
        <v>Zero CL</v>
      </c>
      <c r="C12" s="70">
        <v>12</v>
      </c>
      <c r="E12" s="70"/>
      <c r="F12" s="122"/>
      <c r="G12" s="115"/>
      <c r="H12" s="102"/>
      <c r="I12" s="102"/>
      <c r="J12" s="102"/>
      <c r="K12" s="102"/>
      <c r="L12" s="319"/>
      <c r="M12" s="86"/>
      <c r="N12" s="103" t="s">
        <v>22</v>
      </c>
      <c r="O12" s="100"/>
      <c r="P12" s="277"/>
      <c r="Q12" s="104"/>
      <c r="R12" s="104"/>
      <c r="S12" s="104"/>
      <c r="T12" s="104"/>
      <c r="U12" s="320"/>
      <c r="V12" s="86"/>
      <c r="W12" s="89"/>
    </row>
    <row r="13" spans="2:24" ht="15" customHeight="1">
      <c r="B13" s="69" t="str">
        <f t="shared" si="0"/>
        <v>Zero CL</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Zero CL</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Zero CL</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Zero CL</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Zero CL</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Zero CL</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Zero CL</v>
      </c>
      <c r="C19" s="70">
        <v>19</v>
      </c>
      <c r="E19" s="152">
        <v>1</v>
      </c>
      <c r="F19" s="325" t="s">
        <v>212</v>
      </c>
      <c r="G19" s="326">
        <v>1</v>
      </c>
      <c r="H19" s="327" t="s">
        <v>213</v>
      </c>
      <c r="I19" s="74"/>
      <c r="J19" s="328">
        <v>1</v>
      </c>
      <c r="K19" s="329" t="s">
        <v>214</v>
      </c>
      <c r="L19" s="330"/>
      <c r="M19" s="330"/>
      <c r="N19" s="330"/>
      <c r="O19" s="330"/>
      <c r="P19" s="330"/>
      <c r="Q19" s="330"/>
      <c r="R19" s="330"/>
      <c r="S19" s="330"/>
      <c r="T19" s="330"/>
      <c r="U19" s="330"/>
      <c r="V19" s="330"/>
      <c r="W19" s="331"/>
      <c r="X19" s="332">
        <f>1.71*G20/100</f>
        <v>15.099300000000001</v>
      </c>
    </row>
    <row r="20" spans="2:24" ht="18.600000000000001" customHeight="1">
      <c r="B20" s="69" t="str">
        <f t="shared" si="0"/>
        <v>Zero CL</v>
      </c>
      <c r="C20" s="70">
        <v>20</v>
      </c>
      <c r="E20" s="152">
        <v>2</v>
      </c>
      <c r="F20" s="333" t="s">
        <v>215</v>
      </c>
      <c r="G20" s="326">
        <v>883</v>
      </c>
      <c r="H20" s="327" t="s">
        <v>213</v>
      </c>
      <c r="I20" s="74"/>
      <c r="J20" s="134">
        <v>2</v>
      </c>
      <c r="K20" s="329" t="s">
        <v>216</v>
      </c>
      <c r="L20" s="330"/>
      <c r="M20" s="330"/>
      <c r="N20" s="330"/>
      <c r="O20" s="330"/>
      <c r="P20" s="330"/>
      <c r="Q20" s="330"/>
      <c r="R20" s="330"/>
      <c r="S20" s="330"/>
      <c r="T20" s="330"/>
      <c r="U20" s="330"/>
      <c r="V20" s="330"/>
      <c r="W20" s="331"/>
      <c r="X20" s="334">
        <f>X19-(X19*10/100)</f>
        <v>13.589370000000001</v>
      </c>
    </row>
    <row r="21" spans="2:24" ht="18.600000000000001" customHeight="1">
      <c r="B21" s="69" t="str">
        <f t="shared" si="0"/>
        <v>Zero CL</v>
      </c>
      <c r="C21" s="70">
        <v>21</v>
      </c>
      <c r="E21" s="152">
        <v>3</v>
      </c>
      <c r="F21" s="325" t="s">
        <v>217</v>
      </c>
      <c r="G21" s="326">
        <v>189</v>
      </c>
      <c r="H21" s="327" t="s">
        <v>213</v>
      </c>
      <c r="I21" s="335">
        <f>G20/G21</f>
        <v>4.6719576719576716</v>
      </c>
      <c r="J21" s="134">
        <v>3</v>
      </c>
      <c r="K21" s="329" t="s">
        <v>218</v>
      </c>
      <c r="L21" s="330"/>
      <c r="M21" s="330"/>
      <c r="N21" s="330"/>
      <c r="O21" s="330"/>
      <c r="P21" s="330"/>
      <c r="Q21" s="330"/>
      <c r="R21" s="330"/>
      <c r="S21" s="330"/>
      <c r="T21" s="330"/>
      <c r="U21" s="330"/>
      <c r="V21" s="330"/>
      <c r="W21" s="331"/>
      <c r="X21" s="334">
        <f>X20-(X20*17.88/1000)</f>
        <v>13.3463920644</v>
      </c>
    </row>
    <row r="22" spans="2:24" ht="18.600000000000001" customHeight="1">
      <c r="B22" s="69" t="str">
        <f t="shared" si="0"/>
        <v>Zero CL</v>
      </c>
      <c r="C22" s="70">
        <v>22</v>
      </c>
      <c r="E22" s="152">
        <v>4</v>
      </c>
      <c r="F22" s="325" t="s">
        <v>219</v>
      </c>
      <c r="G22" s="326">
        <v>91</v>
      </c>
      <c r="H22" s="327" t="s">
        <v>213</v>
      </c>
      <c r="I22" s="74"/>
      <c r="J22" s="134">
        <v>4</v>
      </c>
      <c r="K22" s="329" t="s">
        <v>220</v>
      </c>
      <c r="L22" s="330"/>
      <c r="M22" s="330"/>
      <c r="N22" s="330"/>
      <c r="O22" s="330"/>
      <c r="P22" s="330"/>
      <c r="Q22" s="330"/>
      <c r="R22" s="330"/>
      <c r="S22" s="330"/>
      <c r="T22" s="330"/>
      <c r="U22" s="330"/>
      <c r="V22" s="330"/>
      <c r="W22" s="331"/>
      <c r="X22" s="334">
        <f>8.78356409745996*G20/100</f>
        <v>77.558870980571442</v>
      </c>
    </row>
    <row r="23" spans="2:24" ht="18.600000000000001" customHeight="1">
      <c r="B23" s="69" t="str">
        <f t="shared" si="0"/>
        <v>Zero CL</v>
      </c>
      <c r="C23" s="70">
        <v>23</v>
      </c>
      <c r="E23" s="152">
        <v>5</v>
      </c>
      <c r="F23" s="333" t="s">
        <v>221</v>
      </c>
      <c r="G23" s="326">
        <v>23</v>
      </c>
      <c r="H23" s="327" t="s">
        <v>213</v>
      </c>
      <c r="I23" s="74"/>
      <c r="J23" s="134">
        <v>5</v>
      </c>
      <c r="K23" s="329" t="s">
        <v>222</v>
      </c>
      <c r="L23" s="330"/>
      <c r="M23" s="330"/>
      <c r="N23" s="330"/>
      <c r="O23" s="330"/>
      <c r="P23" s="330"/>
      <c r="Q23" s="330"/>
      <c r="R23" s="330"/>
      <c r="S23" s="330"/>
      <c r="T23" s="330"/>
      <c r="U23" s="330"/>
      <c r="V23" s="330"/>
      <c r="W23" s="331"/>
      <c r="X23" s="334">
        <f>G20*1.6133076913702/100</f>
        <v>14.245506914798867</v>
      </c>
    </row>
    <row r="24" spans="2:24" ht="18.600000000000001" customHeight="1">
      <c r="B24" s="69" t="str">
        <f t="shared" si="0"/>
        <v>Zero CL</v>
      </c>
      <c r="C24" s="70">
        <v>24</v>
      </c>
      <c r="E24" s="152">
        <v>6</v>
      </c>
      <c r="F24" s="333" t="s">
        <v>223</v>
      </c>
      <c r="G24" s="326">
        <v>21</v>
      </c>
      <c r="H24" s="327" t="s">
        <v>213</v>
      </c>
      <c r="I24" s="74"/>
      <c r="J24" s="134">
        <v>6</v>
      </c>
      <c r="K24" s="329" t="s">
        <v>224</v>
      </c>
      <c r="L24" s="330"/>
      <c r="M24" s="330"/>
      <c r="N24" s="330"/>
      <c r="O24" s="330"/>
      <c r="P24" s="330"/>
      <c r="Q24" s="330"/>
      <c r="R24" s="330"/>
      <c r="S24" s="330"/>
      <c r="T24" s="330"/>
      <c r="U24" s="330"/>
      <c r="V24" s="330"/>
      <c r="W24" s="331"/>
      <c r="X24" s="334">
        <f>G20*1.60524115291335/100</f>
        <v>14.174279380224879</v>
      </c>
    </row>
    <row r="25" spans="2:24" ht="18.600000000000001" customHeight="1">
      <c r="B25" s="69" t="str">
        <f t="shared" si="0"/>
        <v>Zero CL</v>
      </c>
      <c r="C25" s="70">
        <v>25</v>
      </c>
      <c r="E25" s="152">
        <v>7</v>
      </c>
      <c r="F25" s="333" t="s">
        <v>225</v>
      </c>
      <c r="G25" s="326">
        <v>21</v>
      </c>
      <c r="H25" s="327" t="s">
        <v>213</v>
      </c>
      <c r="I25" s="74"/>
      <c r="J25" s="134">
        <v>7</v>
      </c>
      <c r="K25" s="329" t="s">
        <v>226</v>
      </c>
      <c r="L25" s="330"/>
      <c r="M25" s="330"/>
      <c r="N25" s="330"/>
      <c r="O25" s="330"/>
      <c r="P25" s="330"/>
      <c r="Q25" s="330"/>
      <c r="R25" s="330"/>
      <c r="S25" s="330"/>
      <c r="T25" s="330"/>
      <c r="U25" s="330"/>
      <c r="V25" s="330"/>
      <c r="W25" s="331"/>
      <c r="X25" s="334">
        <f>G20*1.60122805003106/100</f>
        <v>14.13884368177426</v>
      </c>
    </row>
    <row r="26" spans="2:24" ht="18.600000000000001" customHeight="1">
      <c r="B26" s="69" t="str">
        <f t="shared" si="0"/>
        <v>Zero CL</v>
      </c>
      <c r="C26" s="70">
        <v>26</v>
      </c>
      <c r="E26" s="152">
        <v>8</v>
      </c>
      <c r="F26" s="333" t="s">
        <v>227</v>
      </c>
      <c r="G26" s="326">
        <v>21</v>
      </c>
      <c r="H26" s="327" t="s">
        <v>213</v>
      </c>
      <c r="I26" s="74"/>
      <c r="J26" s="134">
        <v>8</v>
      </c>
      <c r="K26" s="329" t="s">
        <v>228</v>
      </c>
      <c r="L26" s="330"/>
      <c r="M26" s="330"/>
      <c r="N26" s="330"/>
      <c r="O26" s="330"/>
      <c r="P26" s="330"/>
      <c r="Q26" s="330"/>
      <c r="R26" s="330"/>
      <c r="S26" s="330"/>
      <c r="T26" s="330"/>
      <c r="U26" s="330"/>
      <c r="V26" s="330"/>
      <c r="W26" s="331"/>
      <c r="X26" s="334">
        <f>X24*9</f>
        <v>127.56851442202391</v>
      </c>
    </row>
    <row r="27" spans="2:24" ht="18.600000000000001" customHeight="1">
      <c r="B27" s="69" t="str">
        <f t="shared" si="0"/>
        <v>Zero CL</v>
      </c>
      <c r="C27" s="70">
        <v>27</v>
      </c>
      <c r="E27" s="152">
        <v>9</v>
      </c>
      <c r="F27" s="333" t="s">
        <v>229</v>
      </c>
      <c r="G27" s="326">
        <v>14</v>
      </c>
      <c r="H27" s="327" t="s">
        <v>213</v>
      </c>
      <c r="I27" s="74"/>
      <c r="J27" s="134">
        <v>9</v>
      </c>
      <c r="K27" s="329" t="s">
        <v>230</v>
      </c>
      <c r="L27" s="330"/>
      <c r="M27" s="330"/>
      <c r="N27" s="330"/>
      <c r="O27" s="330"/>
      <c r="P27" s="330"/>
      <c r="Q27" s="330"/>
      <c r="R27" s="330"/>
      <c r="S27" s="330"/>
      <c r="T27" s="330"/>
      <c r="U27" s="330"/>
      <c r="V27" s="330"/>
      <c r="W27" s="331"/>
      <c r="X27" s="334">
        <f>37*G20/100</f>
        <v>326.70999999999998</v>
      </c>
    </row>
    <row r="28" spans="2:24" ht="18.600000000000001" customHeight="1">
      <c r="B28" s="69" t="str">
        <f t="shared" si="0"/>
        <v>Zero CL</v>
      </c>
      <c r="C28" s="70">
        <v>28</v>
      </c>
      <c r="E28" s="152">
        <v>10</v>
      </c>
      <c r="F28" s="333" t="s">
        <v>231</v>
      </c>
      <c r="G28" s="326">
        <v>1</v>
      </c>
      <c r="H28" s="327" t="s">
        <v>213</v>
      </c>
      <c r="I28" s="74"/>
      <c r="J28" s="134">
        <v>10</v>
      </c>
      <c r="K28" s="329" t="s">
        <v>232</v>
      </c>
      <c r="L28" s="330"/>
      <c r="M28" s="330"/>
      <c r="N28" s="330"/>
      <c r="O28" s="330"/>
      <c r="P28" s="330"/>
      <c r="Q28" s="330"/>
      <c r="R28" s="330"/>
      <c r="S28" s="330"/>
      <c r="T28" s="330"/>
      <c r="U28" s="330"/>
      <c r="V28" s="330"/>
      <c r="W28" s="331"/>
      <c r="X28" s="334">
        <f>X27</f>
        <v>326.70999999999998</v>
      </c>
    </row>
    <row r="29" spans="2:24" ht="18.600000000000001" customHeight="1">
      <c r="B29" s="69" t="str">
        <f t="shared" si="0"/>
        <v>Zero CL</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326.70999999999998</v>
      </c>
    </row>
    <row r="30" spans="2:24" ht="18.600000000000001" customHeight="1">
      <c r="B30" s="69" t="str">
        <f t="shared" si="0"/>
        <v>Zero CL</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326.70999999999998</v>
      </c>
    </row>
    <row r="31" spans="2:24" ht="18.600000000000001" customHeight="1">
      <c r="B31" s="69" t="str">
        <f t="shared" si="0"/>
        <v>Zero CL</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160.08789999999999</v>
      </c>
    </row>
    <row r="32" spans="2:24" ht="18.600000000000001" customHeight="1">
      <c r="B32" s="69" t="str">
        <f t="shared" si="0"/>
        <v>Zero CL</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160.08789999999999</v>
      </c>
    </row>
    <row r="33" spans="2:24" ht="21" customHeight="1">
      <c r="B33" s="69" t="str">
        <f t="shared" si="0"/>
        <v>Zero CL</v>
      </c>
      <c r="C33" s="70">
        <v>33</v>
      </c>
      <c r="E33" s="152">
        <v>15</v>
      </c>
      <c r="F33" s="337" t="s">
        <v>609</v>
      </c>
      <c r="G33" s="338">
        <v>1</v>
      </c>
      <c r="H33" s="327" t="s">
        <v>213</v>
      </c>
      <c r="I33" s="74"/>
      <c r="J33" s="134">
        <v>16</v>
      </c>
      <c r="K33" s="329" t="s">
        <v>241</v>
      </c>
      <c r="L33" s="330"/>
      <c r="M33" s="330"/>
      <c r="N33" s="330"/>
      <c r="O33" s="330"/>
      <c r="P33" s="330"/>
      <c r="Q33" s="330"/>
      <c r="R33" s="330"/>
      <c r="S33" s="330"/>
      <c r="T33" s="330"/>
      <c r="U33" s="330"/>
      <c r="V33" s="330"/>
      <c r="W33" s="331"/>
      <c r="X33" s="339">
        <f>12*G20/100</f>
        <v>105.96</v>
      </c>
    </row>
    <row r="34" spans="2:24" ht="21" customHeight="1">
      <c r="B34" s="69" t="str">
        <f t="shared" si="0"/>
        <v>Zero CL</v>
      </c>
      <c r="C34" s="70">
        <v>34</v>
      </c>
      <c r="E34" s="152">
        <v>16</v>
      </c>
      <c r="F34" s="337" t="s">
        <v>564</v>
      </c>
      <c r="G34" s="338">
        <v>2</v>
      </c>
      <c r="H34" s="327" t="s">
        <v>213</v>
      </c>
      <c r="I34" s="74"/>
    </row>
    <row r="35" spans="2:24" ht="21" customHeight="1">
      <c r="B35" s="69" t="str">
        <f t="shared" si="0"/>
        <v>Zero CL</v>
      </c>
      <c r="C35" s="70">
        <v>35</v>
      </c>
      <c r="E35" s="152"/>
      <c r="F35" s="340" t="s">
        <v>728</v>
      </c>
      <c r="G35" s="341">
        <f>((T48-(10*T48/100))-T62)</f>
        <v>3.3</v>
      </c>
      <c r="H35" s="342">
        <f>G35/((T48-(10*T48/100)))</f>
        <v>0.52380952380952384</v>
      </c>
      <c r="I35" s="74"/>
    </row>
    <row r="36" spans="2:24" ht="6" customHeight="1">
      <c r="B36" s="69" t="str">
        <f t="shared" si="0"/>
        <v>Zero CL</v>
      </c>
      <c r="C36" s="70">
        <v>36</v>
      </c>
    </row>
    <row r="37" spans="2:24" ht="7.5" customHeight="1">
      <c r="B37" s="69" t="str">
        <f t="shared" si="0"/>
        <v>Zero CL</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Zero CL</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Zero CL</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Zero CL</v>
      </c>
      <c r="C40" s="70">
        <v>40</v>
      </c>
      <c r="D40" s="125"/>
      <c r="E40" s="345">
        <v>1</v>
      </c>
      <c r="F40" s="168" t="s">
        <v>290</v>
      </c>
      <c r="G40" s="193" t="s">
        <v>86</v>
      </c>
      <c r="H40" s="155">
        <v>2</v>
      </c>
      <c r="I40" s="155">
        <v>2</v>
      </c>
      <c r="J40" s="155">
        <v>2</v>
      </c>
      <c r="K40" s="156"/>
      <c r="L40" s="156">
        <v>3</v>
      </c>
      <c r="M40" s="156"/>
      <c r="N40" s="156"/>
      <c r="O40" s="156"/>
      <c r="P40" s="156"/>
      <c r="Q40" s="156"/>
      <c r="R40" s="156"/>
      <c r="S40" s="156"/>
      <c r="T40" s="157">
        <f>SUM(H40:S40)</f>
        <v>9</v>
      </c>
      <c r="U40" s="164">
        <f>T62</f>
        <v>3</v>
      </c>
      <c r="V40" s="171">
        <f>IF(U40=0,0,T40/U40)</f>
        <v>3</v>
      </c>
      <c r="W40" s="199">
        <v>5</v>
      </c>
      <c r="X40" s="177"/>
    </row>
    <row r="41" spans="2:24" ht="22.5" customHeight="1">
      <c r="B41" s="69" t="str">
        <f t="shared" si="0"/>
        <v>Zero CL</v>
      </c>
      <c r="C41" s="70">
        <v>41</v>
      </c>
      <c r="D41" s="125"/>
      <c r="E41" s="345">
        <v>2</v>
      </c>
      <c r="F41" s="346" t="s">
        <v>291</v>
      </c>
      <c r="G41" s="193" t="s">
        <v>86</v>
      </c>
      <c r="H41" s="155">
        <v>15</v>
      </c>
      <c r="I41" s="155"/>
      <c r="J41" s="155">
        <v>20</v>
      </c>
      <c r="K41" s="156">
        <v>10</v>
      </c>
      <c r="L41" s="156">
        <v>13</v>
      </c>
      <c r="M41" s="156"/>
      <c r="N41" s="156"/>
      <c r="O41" s="156"/>
      <c r="P41" s="156"/>
      <c r="Q41" s="156"/>
      <c r="R41" s="156"/>
      <c r="S41" s="156"/>
      <c r="T41" s="157">
        <f>SUM(H41:S41)</f>
        <v>58</v>
      </c>
      <c r="U41" s="158">
        <f>G21</f>
        <v>189</v>
      </c>
      <c r="V41" s="171">
        <f>IF(U41=0,0,T41/U41)</f>
        <v>0.30687830687830686</v>
      </c>
      <c r="W41" s="199">
        <v>10</v>
      </c>
      <c r="X41" s="161" t="s">
        <v>796</v>
      </c>
    </row>
    <row r="42" spans="2:24" ht="20.399999999999999" customHeight="1">
      <c r="B42" s="69" t="str">
        <f t="shared" si="0"/>
        <v>Zero CL</v>
      </c>
      <c r="C42" s="70">
        <v>42</v>
      </c>
      <c r="D42" s="125"/>
      <c r="E42" s="345">
        <v>3</v>
      </c>
      <c r="F42" s="242" t="s">
        <v>673</v>
      </c>
      <c r="G42" s="193" t="s">
        <v>86</v>
      </c>
      <c r="H42" s="163">
        <v>1</v>
      </c>
      <c r="I42" s="163"/>
      <c r="J42" s="163">
        <v>1</v>
      </c>
      <c r="K42" s="163">
        <v>1</v>
      </c>
      <c r="L42" s="163">
        <v>1</v>
      </c>
      <c r="M42" s="163"/>
      <c r="N42" s="163"/>
      <c r="O42" s="163"/>
      <c r="P42" s="163"/>
      <c r="Q42" s="163"/>
      <c r="R42" s="163"/>
      <c r="S42" s="163"/>
      <c r="T42" s="157">
        <f>SUM(H42:S42)</f>
        <v>4</v>
      </c>
      <c r="U42" s="158">
        <f>COUNT(H42:S42)</f>
        <v>4</v>
      </c>
      <c r="V42" s="171">
        <f>IF(U42=0,0,T42/U42)</f>
        <v>1</v>
      </c>
      <c r="W42" s="199">
        <v>10</v>
      </c>
      <c r="X42" s="161"/>
    </row>
    <row r="43" spans="2:24" ht="21" customHeight="1">
      <c r="B43" s="69" t="str">
        <f t="shared" si="0"/>
        <v>Zero CL</v>
      </c>
      <c r="C43" s="70">
        <v>43</v>
      </c>
      <c r="D43" s="125"/>
      <c r="E43" s="345">
        <v>4</v>
      </c>
      <c r="F43" s="153" t="s">
        <v>610</v>
      </c>
      <c r="G43" s="193" t="s">
        <v>86</v>
      </c>
      <c r="H43" s="155">
        <v>1</v>
      </c>
      <c r="I43" s="155">
        <v>1</v>
      </c>
      <c r="J43" s="155"/>
      <c r="K43" s="163"/>
      <c r="L43" s="163"/>
      <c r="M43" s="163"/>
      <c r="N43" s="163"/>
      <c r="O43" s="163"/>
      <c r="P43" s="163"/>
      <c r="Q43" s="163"/>
      <c r="R43" s="163"/>
      <c r="S43" s="163"/>
      <c r="T43" s="157">
        <f>SUM(H43:S43)</f>
        <v>2</v>
      </c>
      <c r="U43" s="158">
        <f>12*G33</f>
        <v>12</v>
      </c>
      <c r="V43" s="171">
        <f>IF(U43=0,0,T43/U43)</f>
        <v>0.16666666666666666</v>
      </c>
      <c r="W43" s="199">
        <v>10</v>
      </c>
      <c r="X43" s="161" t="s">
        <v>796</v>
      </c>
    </row>
    <row r="44" spans="2:24" ht="12.9" customHeight="1">
      <c r="B44" s="69" t="str">
        <f t="shared" si="0"/>
        <v>Zero CL</v>
      </c>
      <c r="C44" s="70">
        <v>44</v>
      </c>
      <c r="D44" s="125"/>
      <c r="E44" s="345">
        <v>5</v>
      </c>
      <c r="F44" s="168" t="s">
        <v>307</v>
      </c>
      <c r="G44" s="193" t="s">
        <v>86</v>
      </c>
      <c r="H44" s="155"/>
      <c r="I44" s="155"/>
      <c r="J44" s="155"/>
      <c r="K44" s="163"/>
      <c r="L44" s="163"/>
      <c r="M44" s="163"/>
      <c r="N44" s="163"/>
      <c r="O44" s="163"/>
      <c r="P44" s="163"/>
      <c r="Q44" s="163"/>
      <c r="R44" s="163"/>
      <c r="S44" s="163"/>
      <c r="T44" s="157">
        <f>COUNTIF(H44:S44,1)</f>
        <v>0</v>
      </c>
      <c r="U44" s="158">
        <f>COUNT(H44:S44)</f>
        <v>0</v>
      </c>
      <c r="V44" s="171">
        <f>IF(U44=0,0,T44/U44)</f>
        <v>0</v>
      </c>
      <c r="W44" s="164">
        <v>5</v>
      </c>
      <c r="X44" s="161" t="s">
        <v>796</v>
      </c>
    </row>
    <row r="45" spans="2:24" ht="2.1" customHeight="1">
      <c r="B45" s="69" t="str">
        <f t="shared" si="0"/>
        <v>Zero CL</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Zero CL</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Zero CL</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Zero CL</v>
      </c>
      <c r="C48" s="70">
        <v>48</v>
      </c>
      <c r="E48" s="348">
        <v>1</v>
      </c>
      <c r="F48" s="349" t="s">
        <v>242</v>
      </c>
      <c r="G48" s="193" t="s">
        <v>704</v>
      </c>
      <c r="H48" s="155">
        <v>2</v>
      </c>
      <c r="I48" s="155">
        <v>2</v>
      </c>
      <c r="J48" s="155">
        <v>2</v>
      </c>
      <c r="K48" s="156"/>
      <c r="L48" s="156">
        <v>1</v>
      </c>
      <c r="M48" s="156"/>
      <c r="N48" s="156"/>
      <c r="O48" s="156"/>
      <c r="P48" s="156"/>
      <c r="Q48" s="156"/>
      <c r="R48" s="156"/>
      <c r="S48" s="156"/>
      <c r="T48" s="157">
        <f t="shared" ref="T48:T78" si="1">SUM(H48:S48)</f>
        <v>7</v>
      </c>
      <c r="U48" s="158">
        <f>X19</f>
        <v>15.099300000000001</v>
      </c>
      <c r="V48" s="171">
        <f>IF(X19=0,0,T48/X19)</f>
        <v>0.46359765022219568</v>
      </c>
      <c r="W48" s="199">
        <v>2</v>
      </c>
      <c r="X48" s="161" t="s">
        <v>796</v>
      </c>
    </row>
    <row r="49" spans="2:26" ht="14.4">
      <c r="B49" s="69" t="str">
        <f t="shared" si="0"/>
        <v>Zero CL</v>
      </c>
      <c r="C49" s="70">
        <v>49</v>
      </c>
      <c r="D49" s="125"/>
      <c r="E49" s="345">
        <v>2</v>
      </c>
      <c r="F49" s="350" t="s">
        <v>243</v>
      </c>
      <c r="G49" s="193" t="s">
        <v>704</v>
      </c>
      <c r="H49" s="155">
        <v>2</v>
      </c>
      <c r="I49" s="155">
        <v>1</v>
      </c>
      <c r="J49" s="155">
        <v>2</v>
      </c>
      <c r="K49" s="156"/>
      <c r="L49" s="156"/>
      <c r="M49" s="156"/>
      <c r="N49" s="156"/>
      <c r="O49" s="156"/>
      <c r="P49" s="156"/>
      <c r="Q49" s="156"/>
      <c r="R49" s="156"/>
      <c r="S49" s="156"/>
      <c r="T49" s="157">
        <f t="shared" si="1"/>
        <v>5</v>
      </c>
      <c r="U49" s="164">
        <f>T48</f>
        <v>7</v>
      </c>
      <c r="V49" s="171">
        <f>IF(T48=0,0,T49/T48)</f>
        <v>0.7142857142857143</v>
      </c>
      <c r="W49" s="199">
        <v>10</v>
      </c>
      <c r="X49" s="179"/>
    </row>
    <row r="50" spans="2:26" ht="14.4">
      <c r="B50" s="69" t="str">
        <f t="shared" si="0"/>
        <v>Zero CL</v>
      </c>
      <c r="C50" s="70">
        <v>50</v>
      </c>
      <c r="D50" s="125"/>
      <c r="E50" s="345">
        <v>3</v>
      </c>
      <c r="F50" s="350" t="s">
        <v>244</v>
      </c>
      <c r="G50" s="193" t="s">
        <v>704</v>
      </c>
      <c r="H50" s="155">
        <v>1</v>
      </c>
      <c r="I50" s="155"/>
      <c r="J50" s="155">
        <v>1</v>
      </c>
      <c r="K50" s="156">
        <v>1</v>
      </c>
      <c r="L50" s="156">
        <v>1</v>
      </c>
      <c r="M50" s="156"/>
      <c r="N50" s="156"/>
      <c r="O50" s="156"/>
      <c r="P50" s="156"/>
      <c r="Q50" s="156"/>
      <c r="R50" s="156"/>
      <c r="S50" s="156"/>
      <c r="T50" s="157">
        <f t="shared" si="1"/>
        <v>4</v>
      </c>
      <c r="U50" s="164">
        <f>U49</f>
        <v>7</v>
      </c>
      <c r="V50" s="171">
        <f>IF(T48=0,0,T50/T48)</f>
        <v>0.5714285714285714</v>
      </c>
      <c r="W50" s="199">
        <v>10</v>
      </c>
      <c r="X50" s="177"/>
    </row>
    <row r="51" spans="2:26" ht="13.5" customHeight="1">
      <c r="B51" s="69" t="str">
        <f t="shared" si="0"/>
        <v>Zero CL</v>
      </c>
      <c r="C51" s="70">
        <v>51</v>
      </c>
      <c r="D51" s="125"/>
      <c r="E51" s="191">
        <v>4</v>
      </c>
      <c r="F51" s="172" t="s">
        <v>245</v>
      </c>
      <c r="G51" s="193" t="s">
        <v>704</v>
      </c>
      <c r="H51" s="155">
        <v>2</v>
      </c>
      <c r="I51" s="155">
        <v>2</v>
      </c>
      <c r="J51" s="155">
        <v>3</v>
      </c>
      <c r="K51" s="156">
        <v>3</v>
      </c>
      <c r="L51" s="156">
        <v>2</v>
      </c>
      <c r="M51" s="156"/>
      <c r="N51" s="156"/>
      <c r="O51" s="156"/>
      <c r="P51" s="156"/>
      <c r="Q51" s="156"/>
      <c r="R51" s="156"/>
      <c r="S51" s="156"/>
      <c r="T51" s="157">
        <f t="shared" si="1"/>
        <v>12</v>
      </c>
      <c r="U51" s="164">
        <f>U50</f>
        <v>7</v>
      </c>
      <c r="V51" s="171">
        <f>IF(U51=0,0,T51/U51)</f>
        <v>1.7142857142857142</v>
      </c>
      <c r="W51" s="164">
        <v>5</v>
      </c>
      <c r="X51" s="177"/>
    </row>
    <row r="52" spans="2:26" ht="13.5" customHeight="1">
      <c r="B52" s="69" t="str">
        <f t="shared" si="0"/>
        <v>Zero CL</v>
      </c>
      <c r="C52" s="70">
        <v>52</v>
      </c>
      <c r="D52" s="125"/>
      <c r="E52" s="152">
        <v>5</v>
      </c>
      <c r="F52" s="172" t="s">
        <v>246</v>
      </c>
      <c r="G52" s="193" t="s">
        <v>704</v>
      </c>
      <c r="H52" s="155">
        <v>2</v>
      </c>
      <c r="I52" s="155">
        <v>1</v>
      </c>
      <c r="J52" s="155">
        <v>2</v>
      </c>
      <c r="K52" s="156">
        <v>2</v>
      </c>
      <c r="L52" s="156">
        <v>3</v>
      </c>
      <c r="M52" s="156"/>
      <c r="N52" s="156"/>
      <c r="O52" s="156"/>
      <c r="P52" s="156"/>
      <c r="Q52" s="156"/>
      <c r="R52" s="156"/>
      <c r="S52" s="156"/>
      <c r="T52" s="157">
        <f t="shared" si="1"/>
        <v>10</v>
      </c>
      <c r="U52" s="164">
        <f>U51</f>
        <v>7</v>
      </c>
      <c r="V52" s="171">
        <f>IF(U52=0,0,T52/U52)</f>
        <v>1.4285714285714286</v>
      </c>
      <c r="W52" s="164"/>
      <c r="X52" s="177"/>
    </row>
    <row r="53" spans="2:26" ht="13.5" customHeight="1">
      <c r="B53" s="69" t="str">
        <f t="shared" si="0"/>
        <v>Zero CL</v>
      </c>
      <c r="C53" s="70">
        <v>53</v>
      </c>
      <c r="D53" s="125"/>
      <c r="E53" s="152">
        <v>6</v>
      </c>
      <c r="F53" s="172" t="s">
        <v>247</v>
      </c>
      <c r="G53" s="193" t="s">
        <v>704</v>
      </c>
      <c r="H53" s="155">
        <v>2</v>
      </c>
      <c r="I53" s="155">
        <v>3</v>
      </c>
      <c r="J53" s="155">
        <v>2</v>
      </c>
      <c r="K53" s="156">
        <v>2</v>
      </c>
      <c r="L53" s="156">
        <v>3</v>
      </c>
      <c r="M53" s="156"/>
      <c r="N53" s="156"/>
      <c r="O53" s="156"/>
      <c r="P53" s="156"/>
      <c r="Q53" s="156"/>
      <c r="R53" s="156"/>
      <c r="S53" s="156"/>
      <c r="T53" s="157">
        <f t="shared" si="1"/>
        <v>12</v>
      </c>
      <c r="U53" s="164">
        <f>U52</f>
        <v>7</v>
      </c>
      <c r="V53" s="171">
        <f>IF(U53=0,0,T53/U53)</f>
        <v>1.7142857142857142</v>
      </c>
      <c r="W53" s="164"/>
      <c r="X53" s="177"/>
    </row>
    <row r="54" spans="2:26" ht="13.5" customHeight="1">
      <c r="B54" s="69" t="str">
        <f t="shared" si="0"/>
        <v>Zero CL</v>
      </c>
      <c r="C54" s="70">
        <v>54</v>
      </c>
      <c r="D54" s="125"/>
      <c r="E54" s="348">
        <v>7</v>
      </c>
      <c r="F54" s="172" t="s">
        <v>248</v>
      </c>
      <c r="G54" s="193" t="s">
        <v>704</v>
      </c>
      <c r="H54" s="155">
        <v>1</v>
      </c>
      <c r="I54" s="155"/>
      <c r="J54" s="155">
        <v>1</v>
      </c>
      <c r="K54" s="156">
        <v>1</v>
      </c>
      <c r="L54" s="156">
        <v>1</v>
      </c>
      <c r="M54" s="156"/>
      <c r="N54" s="156"/>
      <c r="O54" s="156"/>
      <c r="P54" s="156"/>
      <c r="Q54" s="156"/>
      <c r="R54" s="156"/>
      <c r="S54" s="156"/>
      <c r="T54" s="157">
        <f t="shared" si="1"/>
        <v>4</v>
      </c>
      <c r="U54" s="164">
        <f>U53</f>
        <v>7</v>
      </c>
      <c r="V54" s="171">
        <f>IF(U54=0,0,T54/U54)</f>
        <v>0.5714285714285714</v>
      </c>
      <c r="W54" s="199">
        <v>10</v>
      </c>
      <c r="X54" s="177"/>
    </row>
    <row r="55" spans="2:26" ht="13.5" customHeight="1">
      <c r="B55" s="69" t="str">
        <f t="shared" si="0"/>
        <v>Zero CL</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Zero CL</v>
      </c>
      <c r="C56" s="70">
        <v>56</v>
      </c>
      <c r="D56" s="125"/>
      <c r="E56" s="345">
        <v>9</v>
      </c>
      <c r="F56" s="352" t="s">
        <v>618</v>
      </c>
      <c r="G56" s="193" t="s">
        <v>704</v>
      </c>
      <c r="H56" s="155"/>
      <c r="I56" s="155"/>
      <c r="J56" s="155">
        <v>1</v>
      </c>
      <c r="K56" s="156">
        <v>1</v>
      </c>
      <c r="L56" s="156">
        <v>2</v>
      </c>
      <c r="M56" s="156"/>
      <c r="N56" s="156"/>
      <c r="O56" s="156"/>
      <c r="P56" s="156"/>
      <c r="Q56" s="156"/>
      <c r="R56" s="156"/>
      <c r="S56" s="156"/>
      <c r="T56" s="157">
        <f t="shared" si="1"/>
        <v>4</v>
      </c>
      <c r="U56" s="164">
        <f>T58</f>
        <v>4</v>
      </c>
      <c r="V56" s="171">
        <f>IF(U56=0,0,T56/U56)</f>
        <v>1</v>
      </c>
      <c r="W56" s="164">
        <v>10</v>
      </c>
      <c r="X56" s="177"/>
    </row>
    <row r="57" spans="2:26" ht="13.5" customHeight="1">
      <c r="B57" s="69" t="str">
        <f t="shared" si="0"/>
        <v>Zero CL</v>
      </c>
      <c r="C57" s="70">
        <v>57</v>
      </c>
      <c r="D57" s="125"/>
      <c r="E57" s="152"/>
      <c r="F57" s="352" t="s">
        <v>619</v>
      </c>
      <c r="G57" s="193" t="s">
        <v>704</v>
      </c>
      <c r="H57" s="155"/>
      <c r="I57" s="155"/>
      <c r="J57" s="155"/>
      <c r="K57" s="156"/>
      <c r="L57" s="156"/>
      <c r="M57" s="156"/>
      <c r="N57" s="156"/>
      <c r="O57" s="156"/>
      <c r="P57" s="156"/>
      <c r="Q57" s="156"/>
      <c r="R57" s="156"/>
      <c r="S57" s="156"/>
      <c r="T57" s="157">
        <f t="shared" si="1"/>
        <v>0</v>
      </c>
      <c r="U57" s="164">
        <f>U58</f>
        <v>4</v>
      </c>
      <c r="V57" s="196">
        <f>IF(U57=0,0,T57/U57)</f>
        <v>0</v>
      </c>
      <c r="W57" s="199"/>
      <c r="X57" s="177"/>
    </row>
    <row r="58" spans="2:26" ht="13.5" customHeight="1">
      <c r="B58" s="69" t="str">
        <f t="shared" si="0"/>
        <v>Zero CL</v>
      </c>
      <c r="C58" s="70">
        <v>58</v>
      </c>
      <c r="D58" s="125"/>
      <c r="E58" s="152"/>
      <c r="F58" s="172" t="s">
        <v>251</v>
      </c>
      <c r="G58" s="193" t="s">
        <v>704</v>
      </c>
      <c r="H58" s="174">
        <f t="shared" ref="H58:S58" si="2">SUM(H56:H57)</f>
        <v>0</v>
      </c>
      <c r="I58" s="174">
        <f t="shared" si="2"/>
        <v>0</v>
      </c>
      <c r="J58" s="174">
        <f t="shared" si="2"/>
        <v>1</v>
      </c>
      <c r="K58" s="174">
        <f t="shared" si="2"/>
        <v>1</v>
      </c>
      <c r="L58" s="174">
        <f t="shared" si="2"/>
        <v>2</v>
      </c>
      <c r="M58" s="174">
        <f t="shared" si="2"/>
        <v>0</v>
      </c>
      <c r="N58" s="174">
        <f t="shared" si="2"/>
        <v>0</v>
      </c>
      <c r="O58" s="174">
        <f t="shared" si="2"/>
        <v>0</v>
      </c>
      <c r="P58" s="174">
        <f t="shared" si="2"/>
        <v>0</v>
      </c>
      <c r="Q58" s="174">
        <f t="shared" si="2"/>
        <v>0</v>
      </c>
      <c r="R58" s="174">
        <f t="shared" si="2"/>
        <v>0</v>
      </c>
      <c r="S58" s="174">
        <f t="shared" si="2"/>
        <v>0</v>
      </c>
      <c r="T58" s="157">
        <f t="shared" si="1"/>
        <v>4</v>
      </c>
      <c r="U58" s="164">
        <f>U56</f>
        <v>4</v>
      </c>
      <c r="V58" s="159"/>
      <c r="W58" s="164"/>
      <c r="X58" s="177"/>
    </row>
    <row r="59" spans="2:26" ht="18.75" customHeight="1">
      <c r="B59" s="69" t="str">
        <f t="shared" si="0"/>
        <v>Zero CL</v>
      </c>
      <c r="C59" s="70">
        <v>59</v>
      </c>
      <c r="D59" s="125"/>
      <c r="E59" s="345">
        <v>10</v>
      </c>
      <c r="F59" s="353" t="s">
        <v>822</v>
      </c>
      <c r="G59" s="193" t="s">
        <v>704</v>
      </c>
      <c r="H59" s="155"/>
      <c r="I59" s="155"/>
      <c r="J59" s="155"/>
      <c r="K59" s="156">
        <v>1</v>
      </c>
      <c r="L59" s="156">
        <v>2</v>
      </c>
      <c r="M59" s="156"/>
      <c r="N59" s="156"/>
      <c r="O59" s="156"/>
      <c r="P59" s="156"/>
      <c r="Q59" s="156"/>
      <c r="R59" s="156"/>
      <c r="S59" s="156"/>
      <c r="T59" s="157">
        <f t="shared" si="1"/>
        <v>3</v>
      </c>
      <c r="U59" s="164">
        <f>T57</f>
        <v>0</v>
      </c>
      <c r="V59" s="171">
        <f>IF(U59=0,100%,T59/U59)</f>
        <v>1</v>
      </c>
      <c r="W59" s="199">
        <v>5</v>
      </c>
      <c r="X59" s="177"/>
    </row>
    <row r="60" spans="2:26" ht="16.5" customHeight="1">
      <c r="B60" s="69" t="str">
        <f t="shared" si="0"/>
        <v>Zero CL</v>
      </c>
      <c r="C60" s="70">
        <v>60</v>
      </c>
      <c r="D60" s="125"/>
      <c r="E60" s="152">
        <v>11</v>
      </c>
      <c r="F60" s="352" t="s">
        <v>648</v>
      </c>
      <c r="G60" s="193" t="s">
        <v>704</v>
      </c>
      <c r="H60" s="155"/>
      <c r="I60" s="155"/>
      <c r="J60" s="155">
        <v>1</v>
      </c>
      <c r="K60" s="156">
        <v>1</v>
      </c>
      <c r="L60" s="156">
        <v>1</v>
      </c>
      <c r="M60" s="156"/>
      <c r="N60" s="156"/>
      <c r="O60" s="156"/>
      <c r="P60" s="156"/>
      <c r="Q60" s="156"/>
      <c r="R60" s="156"/>
      <c r="S60" s="156"/>
      <c r="T60" s="157">
        <f t="shared" si="1"/>
        <v>3</v>
      </c>
      <c r="U60" s="164"/>
      <c r="V60" s="169"/>
      <c r="W60" s="167"/>
      <c r="X60" s="177"/>
    </row>
    <row r="61" spans="2:26" ht="13.5" customHeight="1">
      <c r="B61" s="69" t="str">
        <f t="shared" si="0"/>
        <v>Zero CL</v>
      </c>
      <c r="C61" s="70">
        <v>61</v>
      </c>
      <c r="D61" s="125"/>
      <c r="E61" s="152"/>
      <c r="F61" s="352" t="s">
        <v>649</v>
      </c>
      <c r="G61" s="193" t="s">
        <v>704</v>
      </c>
      <c r="H61" s="155"/>
      <c r="I61" s="155"/>
      <c r="J61" s="155"/>
      <c r="K61" s="156"/>
      <c r="L61" s="156"/>
      <c r="M61" s="156"/>
      <c r="N61" s="156"/>
      <c r="O61" s="156"/>
      <c r="P61" s="156"/>
      <c r="Q61" s="156"/>
      <c r="R61" s="156"/>
      <c r="S61" s="156"/>
      <c r="T61" s="157">
        <f t="shared" si="1"/>
        <v>0</v>
      </c>
      <c r="U61" s="164"/>
      <c r="V61" s="354">
        <f>IF(T60=0,0,T61*1000/T60)</f>
        <v>0</v>
      </c>
      <c r="W61" s="354" t="s">
        <v>627</v>
      </c>
      <c r="X61" s="177"/>
      <c r="Z61" s="355"/>
    </row>
    <row r="62" spans="2:26" ht="13.5" customHeight="1">
      <c r="B62" s="69" t="str">
        <f t="shared" si="0"/>
        <v>Zero CL</v>
      </c>
      <c r="C62" s="70">
        <v>62</v>
      </c>
      <c r="D62" s="125"/>
      <c r="E62" s="152"/>
      <c r="F62" s="172" t="s">
        <v>252</v>
      </c>
      <c r="G62" s="193" t="s">
        <v>704</v>
      </c>
      <c r="H62" s="174">
        <f t="shared" ref="H62:S62" si="3">SUM(H60:H61)</f>
        <v>0</v>
      </c>
      <c r="I62" s="174">
        <f t="shared" si="3"/>
        <v>0</v>
      </c>
      <c r="J62" s="174">
        <f t="shared" si="3"/>
        <v>1</v>
      </c>
      <c r="K62" s="174">
        <f t="shared" si="3"/>
        <v>1</v>
      </c>
      <c r="L62" s="174">
        <f t="shared" si="3"/>
        <v>1</v>
      </c>
      <c r="M62" s="174">
        <f t="shared" si="3"/>
        <v>0</v>
      </c>
      <c r="N62" s="174">
        <f t="shared" si="3"/>
        <v>0</v>
      </c>
      <c r="O62" s="174">
        <f t="shared" si="3"/>
        <v>0</v>
      </c>
      <c r="P62" s="174">
        <f t="shared" si="3"/>
        <v>0</v>
      </c>
      <c r="Q62" s="174">
        <f t="shared" si="3"/>
        <v>0</v>
      </c>
      <c r="R62" s="174">
        <f t="shared" si="3"/>
        <v>0</v>
      </c>
      <c r="S62" s="174">
        <f t="shared" si="3"/>
        <v>0</v>
      </c>
      <c r="T62" s="157">
        <f t="shared" si="1"/>
        <v>3</v>
      </c>
      <c r="U62" s="164"/>
      <c r="V62" s="169"/>
      <c r="W62" s="167"/>
      <c r="X62" s="177"/>
    </row>
    <row r="63" spans="2:26" ht="13.5" customHeight="1">
      <c r="B63" s="69" t="str">
        <f t="shared" si="0"/>
        <v>Zero CL</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4</v>
      </c>
      <c r="V63" s="196">
        <f>IF(U63=0,0,T63/U63)</f>
        <v>0</v>
      </c>
      <c r="W63" s="167"/>
      <c r="X63" s="177"/>
    </row>
    <row r="64" spans="2:26" ht="13.5" customHeight="1">
      <c r="B64" s="69" t="str">
        <f t="shared" si="0"/>
        <v>Zero CL</v>
      </c>
      <c r="C64" s="70">
        <v>64</v>
      </c>
      <c r="D64" s="125"/>
      <c r="E64" s="345">
        <v>13</v>
      </c>
      <c r="F64" s="172" t="s">
        <v>254</v>
      </c>
      <c r="G64" s="193" t="s">
        <v>704</v>
      </c>
      <c r="H64" s="356">
        <f t="shared" ref="H64:S64" si="4">SUM(H62:H63)</f>
        <v>0</v>
      </c>
      <c r="I64" s="356">
        <f t="shared" si="4"/>
        <v>0</v>
      </c>
      <c r="J64" s="356">
        <f t="shared" si="4"/>
        <v>1</v>
      </c>
      <c r="K64" s="356">
        <f t="shared" si="4"/>
        <v>1</v>
      </c>
      <c r="L64" s="356">
        <f t="shared" si="4"/>
        <v>1</v>
      </c>
      <c r="M64" s="356">
        <f t="shared" si="4"/>
        <v>0</v>
      </c>
      <c r="N64" s="356">
        <f t="shared" si="4"/>
        <v>0</v>
      </c>
      <c r="O64" s="356">
        <f t="shared" si="4"/>
        <v>0</v>
      </c>
      <c r="P64" s="356">
        <f t="shared" si="4"/>
        <v>0</v>
      </c>
      <c r="Q64" s="356">
        <f t="shared" si="4"/>
        <v>0</v>
      </c>
      <c r="R64" s="356">
        <f t="shared" si="4"/>
        <v>0</v>
      </c>
      <c r="S64" s="356">
        <f t="shared" si="4"/>
        <v>0</v>
      </c>
      <c r="T64" s="157">
        <f t="shared" si="1"/>
        <v>3</v>
      </c>
      <c r="U64" s="164">
        <f>T62</f>
        <v>3</v>
      </c>
      <c r="V64" s="196">
        <f>IF(U64=0,0,T64/U64)</f>
        <v>1</v>
      </c>
      <c r="W64" s="199">
        <v>5</v>
      </c>
      <c r="X64" s="177"/>
    </row>
    <row r="65" spans="2:24" ht="13.5" customHeight="1">
      <c r="B65" s="69" t="str">
        <f t="shared" si="0"/>
        <v>Zero CL</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3</v>
      </c>
      <c r="V65" s="196">
        <f>IF(U65=0,0,T65/U65)</f>
        <v>0</v>
      </c>
      <c r="W65" s="199"/>
      <c r="X65" s="177"/>
    </row>
    <row r="66" spans="2:24" ht="13.5" customHeight="1">
      <c r="B66" s="69" t="str">
        <f t="shared" ref="B66:B129" si="5">B65</f>
        <v>Zero CL</v>
      </c>
      <c r="C66" s="70">
        <v>66</v>
      </c>
      <c r="D66" s="125"/>
      <c r="E66" s="345">
        <v>15</v>
      </c>
      <c r="F66" s="172" t="s">
        <v>256</v>
      </c>
      <c r="G66" s="193" t="s">
        <v>704</v>
      </c>
      <c r="H66" s="156"/>
      <c r="I66" s="156"/>
      <c r="J66" s="156">
        <v>1</v>
      </c>
      <c r="K66" s="156">
        <v>1</v>
      </c>
      <c r="L66" s="156">
        <v>2</v>
      </c>
      <c r="M66" s="156"/>
      <c r="N66" s="156"/>
      <c r="O66" s="156"/>
      <c r="P66" s="156"/>
      <c r="Q66" s="156"/>
      <c r="R66" s="156"/>
      <c r="S66" s="156"/>
      <c r="T66" s="157">
        <f t="shared" si="1"/>
        <v>4</v>
      </c>
      <c r="U66" s="164">
        <f>T62</f>
        <v>3</v>
      </c>
      <c r="V66" s="196">
        <f>IF(U66=0,0,T66/U66)</f>
        <v>1.3333333333333333</v>
      </c>
      <c r="W66" s="199">
        <v>5</v>
      </c>
      <c r="X66" s="177"/>
    </row>
    <row r="67" spans="2:24" ht="13.5" customHeight="1">
      <c r="B67" s="69" t="str">
        <f t="shared" si="5"/>
        <v>Zero CL</v>
      </c>
      <c r="C67" s="70">
        <v>67</v>
      </c>
      <c r="D67" s="125"/>
      <c r="E67" s="345">
        <v>16</v>
      </c>
      <c r="F67" s="172" t="s">
        <v>257</v>
      </c>
      <c r="G67" s="193" t="s">
        <v>704</v>
      </c>
      <c r="H67" s="155"/>
      <c r="I67" s="155"/>
      <c r="J67" s="155"/>
      <c r="K67" s="156"/>
      <c r="L67" s="156"/>
      <c r="M67" s="156"/>
      <c r="N67" s="156"/>
      <c r="O67" s="156"/>
      <c r="P67" s="156"/>
      <c r="Q67" s="156"/>
      <c r="R67" s="156"/>
      <c r="S67" s="156"/>
      <c r="T67" s="157">
        <f t="shared" si="1"/>
        <v>0</v>
      </c>
      <c r="U67" s="164">
        <f>50*X33/100</f>
        <v>52.98</v>
      </c>
      <c r="V67" s="171">
        <f>IF(U67=0,0,T67/U67)</f>
        <v>0</v>
      </c>
      <c r="W67" s="164"/>
      <c r="X67" s="179"/>
    </row>
    <row r="68" spans="2:24" ht="13.5" customHeight="1">
      <c r="B68" s="69" t="str">
        <f t="shared" si="5"/>
        <v>Zero CL</v>
      </c>
      <c r="C68" s="70">
        <v>68</v>
      </c>
      <c r="D68" s="125"/>
      <c r="E68" s="152">
        <v>17</v>
      </c>
      <c r="F68" s="172" t="s">
        <v>258</v>
      </c>
      <c r="G68" s="193" t="s">
        <v>704</v>
      </c>
      <c r="H68" s="155">
        <v>12</v>
      </c>
      <c r="I68" s="155">
        <v>15</v>
      </c>
      <c r="J68" s="155">
        <v>16</v>
      </c>
      <c r="K68" s="156">
        <v>17</v>
      </c>
      <c r="L68" s="156">
        <v>18</v>
      </c>
      <c r="M68" s="156"/>
      <c r="N68" s="156"/>
      <c r="O68" s="156"/>
      <c r="P68" s="156"/>
      <c r="Q68" s="156"/>
      <c r="R68" s="156"/>
      <c r="S68" s="156"/>
      <c r="T68" s="157">
        <f t="shared" si="1"/>
        <v>78</v>
      </c>
      <c r="U68" s="199"/>
      <c r="V68" s="357"/>
      <c r="W68" s="164"/>
      <c r="X68" s="179"/>
    </row>
    <row r="69" spans="2:24" ht="13.5" customHeight="1">
      <c r="B69" s="69" t="str">
        <f t="shared" si="5"/>
        <v>Zero CL</v>
      </c>
      <c r="C69" s="70">
        <v>69</v>
      </c>
      <c r="D69" s="125"/>
      <c r="E69" s="152"/>
      <c r="F69" s="172" t="s">
        <v>259</v>
      </c>
      <c r="G69" s="193" t="s">
        <v>704</v>
      </c>
      <c r="H69" s="155">
        <v>10</v>
      </c>
      <c r="I69" s="155">
        <v>10</v>
      </c>
      <c r="J69" s="155">
        <v>5</v>
      </c>
      <c r="K69" s="156">
        <v>10</v>
      </c>
      <c r="L69" s="156">
        <v>10</v>
      </c>
      <c r="M69" s="156"/>
      <c r="N69" s="156"/>
      <c r="O69" s="156"/>
      <c r="P69" s="156"/>
      <c r="Q69" s="156"/>
      <c r="R69" s="156"/>
      <c r="S69" s="156"/>
      <c r="T69" s="157">
        <f t="shared" si="1"/>
        <v>45</v>
      </c>
      <c r="U69" s="199"/>
      <c r="V69" s="357"/>
      <c r="W69" s="167"/>
      <c r="X69" s="179"/>
    </row>
    <row r="70" spans="2:24" ht="13.5" customHeight="1">
      <c r="B70" s="69" t="str">
        <f t="shared" si="5"/>
        <v>Zero CL</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Zero CL</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Zero CL</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Zero CL</v>
      </c>
      <c r="C73" s="70">
        <v>73</v>
      </c>
      <c r="D73" s="125"/>
      <c r="E73" s="152">
        <v>19</v>
      </c>
      <c r="F73" s="172" t="s">
        <v>263</v>
      </c>
      <c r="G73" s="193" t="s">
        <v>704</v>
      </c>
      <c r="H73" s="155"/>
      <c r="I73" s="155"/>
      <c r="J73" s="155"/>
      <c r="K73" s="156"/>
      <c r="L73" s="156"/>
      <c r="M73" s="156"/>
      <c r="N73" s="156"/>
      <c r="O73" s="156"/>
      <c r="P73" s="156"/>
      <c r="Q73" s="156"/>
      <c r="R73" s="156"/>
      <c r="S73" s="156"/>
      <c r="T73" s="157">
        <f t="shared" si="1"/>
        <v>0</v>
      </c>
      <c r="U73" s="164">
        <f>T56</f>
        <v>4</v>
      </c>
      <c r="V73" s="171">
        <f>IF(U73=0,0,T73/U73)</f>
        <v>0</v>
      </c>
      <c r="W73" s="164"/>
      <c r="X73" s="177"/>
    </row>
    <row r="74" spans="2:24" ht="13.5" customHeight="1">
      <c r="B74" s="69" t="str">
        <f t="shared" si="5"/>
        <v>Zero CL</v>
      </c>
      <c r="C74" s="70">
        <v>74</v>
      </c>
      <c r="D74" s="125"/>
      <c r="E74" s="152">
        <v>20</v>
      </c>
      <c r="F74" s="176" t="s">
        <v>620</v>
      </c>
      <c r="G74" s="193" t="s">
        <v>704</v>
      </c>
      <c r="H74" s="155"/>
      <c r="I74" s="155"/>
      <c r="J74" s="155"/>
      <c r="K74" s="156"/>
      <c r="L74" s="156"/>
      <c r="M74" s="156"/>
      <c r="N74" s="156"/>
      <c r="O74" s="156"/>
      <c r="P74" s="156"/>
      <c r="Q74" s="156"/>
      <c r="R74" s="156"/>
      <c r="S74" s="156"/>
      <c r="T74" s="157">
        <f t="shared" si="1"/>
        <v>0</v>
      </c>
      <c r="U74" s="164">
        <f>T56</f>
        <v>4</v>
      </c>
      <c r="V74" s="171">
        <f>IF(U74=0,0,T74/U74)</f>
        <v>0</v>
      </c>
      <c r="W74" s="164"/>
      <c r="X74" s="177"/>
    </row>
    <row r="75" spans="2:24" ht="13.5" customHeight="1">
      <c r="B75" s="69" t="str">
        <f t="shared" si="5"/>
        <v>Zero CL</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4</v>
      </c>
      <c r="V75" s="171">
        <f>IF(U75=0,0,T75/U75)</f>
        <v>0</v>
      </c>
      <c r="W75" s="164"/>
      <c r="X75" s="177"/>
    </row>
    <row r="76" spans="2:24" ht="13.5" customHeight="1">
      <c r="B76" s="69" t="str">
        <f t="shared" si="5"/>
        <v>Zero CL</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0.4</v>
      </c>
      <c r="V76" s="171">
        <f>IF(U76=0,0,T76/U76)</f>
        <v>0</v>
      </c>
      <c r="W76" s="164"/>
      <c r="X76" s="177"/>
    </row>
    <row r="77" spans="2:24" ht="13.5" customHeight="1">
      <c r="B77" s="69" t="str">
        <f t="shared" si="5"/>
        <v>Zero CL</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0.4</v>
      </c>
      <c r="V77" s="171">
        <f>IF(U77=0,0,T77/U77)</f>
        <v>0</v>
      </c>
      <c r="W77" s="164"/>
      <c r="X77" s="177"/>
    </row>
    <row r="78" spans="2:24" ht="3.9" customHeight="1">
      <c r="B78" s="69" t="str">
        <f t="shared" si="5"/>
        <v>Zero CL</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Zero CL</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Zero CL</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Zero CL</v>
      </c>
      <c r="C81" s="70">
        <v>81</v>
      </c>
      <c r="D81" s="125"/>
      <c r="E81" s="191">
        <v>1</v>
      </c>
      <c r="F81" s="192" t="s">
        <v>265</v>
      </c>
      <c r="G81" s="193" t="s">
        <v>704</v>
      </c>
      <c r="H81" s="155">
        <v>1</v>
      </c>
      <c r="I81" s="155">
        <v>1</v>
      </c>
      <c r="J81" s="155">
        <v>1</v>
      </c>
      <c r="K81" s="156">
        <v>1</v>
      </c>
      <c r="L81" s="156">
        <v>1</v>
      </c>
      <c r="M81" s="156"/>
      <c r="N81" s="156"/>
      <c r="O81" s="156"/>
      <c r="P81" s="156"/>
      <c r="Q81" s="156"/>
      <c r="R81" s="156"/>
      <c r="S81" s="156"/>
      <c r="T81" s="157">
        <f t="shared" ref="T81:T90" si="7">SUM(H81:S81)</f>
        <v>5</v>
      </c>
      <c r="U81" s="158">
        <f>COUNT(H81:S81)</f>
        <v>5</v>
      </c>
      <c r="V81" s="159"/>
      <c r="W81" s="164"/>
      <c r="X81" s="161"/>
    </row>
    <row r="82" spans="2:24" ht="12" customHeight="1">
      <c r="B82" s="69" t="str">
        <f t="shared" si="5"/>
        <v>Zero CL</v>
      </c>
      <c r="C82" s="70">
        <v>82</v>
      </c>
      <c r="D82" s="125"/>
      <c r="E82" s="191">
        <v>2</v>
      </c>
      <c r="F82" s="192" t="s">
        <v>266</v>
      </c>
      <c r="G82" s="193" t="s">
        <v>704</v>
      </c>
      <c r="H82" s="155">
        <v>1</v>
      </c>
      <c r="I82" s="155">
        <v>1</v>
      </c>
      <c r="J82" s="155">
        <v>1</v>
      </c>
      <c r="K82" s="156">
        <v>1</v>
      </c>
      <c r="L82" s="156">
        <v>1</v>
      </c>
      <c r="M82" s="156"/>
      <c r="N82" s="156"/>
      <c r="O82" s="156"/>
      <c r="P82" s="156"/>
      <c r="Q82" s="156"/>
      <c r="R82" s="156"/>
      <c r="S82" s="156"/>
      <c r="T82" s="157">
        <f t="shared" si="7"/>
        <v>5</v>
      </c>
      <c r="U82" s="164">
        <f>U81</f>
        <v>5</v>
      </c>
      <c r="V82" s="159">
        <f>IF(U82=0,0,T82/U82)</f>
        <v>1</v>
      </c>
      <c r="W82" s="199"/>
      <c r="X82" s="177"/>
    </row>
    <row r="83" spans="2:24" ht="12" customHeight="1">
      <c r="B83" s="69" t="str">
        <f t="shared" si="5"/>
        <v>Zero CL</v>
      </c>
      <c r="C83" s="70">
        <v>83</v>
      </c>
      <c r="D83" s="125"/>
      <c r="E83" s="191">
        <v>3</v>
      </c>
      <c r="F83" s="192" t="s">
        <v>267</v>
      </c>
      <c r="G83" s="193" t="s">
        <v>704</v>
      </c>
      <c r="H83" s="360">
        <v>3</v>
      </c>
      <c r="I83" s="360">
        <v>2</v>
      </c>
      <c r="J83" s="360"/>
      <c r="K83" s="361">
        <v>2</v>
      </c>
      <c r="L83" s="361">
        <v>2</v>
      </c>
      <c r="M83" s="361"/>
      <c r="N83" s="361"/>
      <c r="O83" s="361"/>
      <c r="P83" s="361"/>
      <c r="Q83" s="361"/>
      <c r="R83" s="361"/>
      <c r="S83" s="156"/>
      <c r="T83" s="205">
        <f t="shared" si="7"/>
        <v>9</v>
      </c>
      <c r="U83" s="164">
        <f>T48</f>
        <v>7</v>
      </c>
      <c r="V83" s="171">
        <f t="shared" ref="V83:V90" si="8">IF(U83=0,0,T83/U83)</f>
        <v>1.2857142857142858</v>
      </c>
      <c r="W83" s="199">
        <v>5</v>
      </c>
      <c r="X83" s="177" t="s">
        <v>268</v>
      </c>
    </row>
    <row r="84" spans="2:24" ht="12" customHeight="1">
      <c r="B84" s="69" t="str">
        <f t="shared" si="5"/>
        <v>Zero CL</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3</v>
      </c>
      <c r="V84" s="171">
        <f t="shared" si="8"/>
        <v>0</v>
      </c>
      <c r="W84" s="199">
        <v>5</v>
      </c>
      <c r="X84" s="177"/>
    </row>
    <row r="85" spans="2:24" ht="12" customHeight="1">
      <c r="B85" s="69" t="str">
        <f t="shared" si="5"/>
        <v>Zero CL</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3</v>
      </c>
      <c r="V85" s="171">
        <f t="shared" si="8"/>
        <v>0</v>
      </c>
      <c r="W85" s="164"/>
      <c r="X85" s="177"/>
    </row>
    <row r="86" spans="2:24" ht="12" customHeight="1">
      <c r="B86" s="69" t="str">
        <f t="shared" si="5"/>
        <v>Zero CL</v>
      </c>
      <c r="C86" s="70">
        <v>86</v>
      </c>
      <c r="D86" s="125"/>
      <c r="E86" s="191">
        <v>6</v>
      </c>
      <c r="F86" s="192" t="s">
        <v>84</v>
      </c>
      <c r="G86" s="193" t="s">
        <v>704</v>
      </c>
      <c r="H86" s="163"/>
      <c r="I86" s="163"/>
      <c r="J86" s="163"/>
      <c r="K86" s="156"/>
      <c r="L86" s="156"/>
      <c r="M86" s="156"/>
      <c r="N86" s="156"/>
      <c r="O86" s="156"/>
      <c r="P86" s="156"/>
      <c r="Q86" s="156"/>
      <c r="R86" s="156"/>
      <c r="S86" s="156"/>
      <c r="T86" s="157">
        <f t="shared" si="7"/>
        <v>0</v>
      </c>
      <c r="U86" s="164">
        <f>T62</f>
        <v>3</v>
      </c>
      <c r="V86" s="171">
        <f t="shared" si="8"/>
        <v>0</v>
      </c>
      <c r="W86" s="164"/>
      <c r="X86" s="177"/>
    </row>
    <row r="87" spans="2:24" ht="12" customHeight="1">
      <c r="B87" s="69" t="str">
        <f t="shared" si="5"/>
        <v>Zero CL</v>
      </c>
      <c r="C87" s="70">
        <v>87</v>
      </c>
      <c r="D87" s="125"/>
      <c r="E87" s="348">
        <v>7</v>
      </c>
      <c r="F87" s="192" t="s">
        <v>270</v>
      </c>
      <c r="G87" s="193" t="s">
        <v>704</v>
      </c>
      <c r="H87" s="155">
        <v>4</v>
      </c>
      <c r="I87" s="155">
        <v>2</v>
      </c>
      <c r="J87" s="155">
        <v>1</v>
      </c>
      <c r="K87" s="156">
        <v>3</v>
      </c>
      <c r="L87" s="156">
        <v>3</v>
      </c>
      <c r="M87" s="156"/>
      <c r="N87" s="156"/>
      <c r="O87" s="156"/>
      <c r="P87" s="156"/>
      <c r="Q87" s="156"/>
      <c r="R87" s="156"/>
      <c r="S87" s="156"/>
      <c r="T87" s="157">
        <f t="shared" si="7"/>
        <v>13</v>
      </c>
      <c r="U87" s="164">
        <f>T62</f>
        <v>3</v>
      </c>
      <c r="V87" s="171">
        <f t="shared" si="8"/>
        <v>4.333333333333333</v>
      </c>
      <c r="W87" s="199">
        <v>10</v>
      </c>
      <c r="X87" s="177"/>
    </row>
    <row r="88" spans="2:24" ht="12" customHeight="1">
      <c r="B88" s="69" t="str">
        <f t="shared" si="5"/>
        <v>Zero CL</v>
      </c>
      <c r="C88" s="70">
        <v>88</v>
      </c>
      <c r="D88" s="125"/>
      <c r="E88" s="348">
        <v>8</v>
      </c>
      <c r="F88" s="192" t="s">
        <v>271</v>
      </c>
      <c r="G88" s="193" t="s">
        <v>704</v>
      </c>
      <c r="H88" s="155"/>
      <c r="I88" s="155"/>
      <c r="J88" s="155"/>
      <c r="K88" s="156">
        <v>5</v>
      </c>
      <c r="L88" s="156">
        <v>3</v>
      </c>
      <c r="M88" s="156"/>
      <c r="N88" s="156"/>
      <c r="O88" s="156"/>
      <c r="P88" s="156"/>
      <c r="Q88" s="156"/>
      <c r="R88" s="156"/>
      <c r="S88" s="156"/>
      <c r="T88" s="157">
        <f t="shared" si="7"/>
        <v>8</v>
      </c>
      <c r="U88" s="158">
        <f>X23</f>
        <v>14.245506914798867</v>
      </c>
      <c r="V88" s="171">
        <f t="shared" si="8"/>
        <v>0.56158057750049206</v>
      </c>
      <c r="W88" s="199">
        <v>5</v>
      </c>
      <c r="X88" s="161" t="s">
        <v>796</v>
      </c>
    </row>
    <row r="89" spans="2:24" ht="12" customHeight="1">
      <c r="B89" s="69" t="str">
        <f t="shared" si="5"/>
        <v>Zero CL</v>
      </c>
      <c r="C89" s="70">
        <v>89</v>
      </c>
      <c r="D89" s="125"/>
      <c r="E89" s="191">
        <v>9</v>
      </c>
      <c r="F89" s="192" t="s">
        <v>272</v>
      </c>
      <c r="G89" s="193" t="s">
        <v>704</v>
      </c>
      <c r="H89" s="155"/>
      <c r="I89" s="155"/>
      <c r="J89" s="155"/>
      <c r="K89" s="156">
        <v>12</v>
      </c>
      <c r="L89" s="156">
        <v>6</v>
      </c>
      <c r="M89" s="156"/>
      <c r="N89" s="156"/>
      <c r="O89" s="156"/>
      <c r="P89" s="156"/>
      <c r="Q89" s="156"/>
      <c r="R89" s="156"/>
      <c r="S89" s="156"/>
      <c r="T89" s="157">
        <f t="shared" si="7"/>
        <v>18</v>
      </c>
      <c r="U89" s="158">
        <f>X24</f>
        <v>14.174279380224879</v>
      </c>
      <c r="V89" s="171">
        <f t="shared" si="8"/>
        <v>1.2699058285186999</v>
      </c>
      <c r="W89" s="164">
        <v>5</v>
      </c>
      <c r="X89" s="161" t="s">
        <v>796</v>
      </c>
    </row>
    <row r="90" spans="2:24" ht="12" customHeight="1">
      <c r="B90" s="69" t="str">
        <f t="shared" si="5"/>
        <v>Zero CL</v>
      </c>
      <c r="C90" s="70">
        <v>90</v>
      </c>
      <c r="D90" s="125"/>
      <c r="E90" s="191">
        <v>10</v>
      </c>
      <c r="F90" s="192" t="s">
        <v>273</v>
      </c>
      <c r="G90" s="193" t="s">
        <v>704</v>
      </c>
      <c r="H90" s="155"/>
      <c r="I90" s="155"/>
      <c r="J90" s="155"/>
      <c r="K90" s="156">
        <v>6</v>
      </c>
      <c r="L90" s="156">
        <v>7</v>
      </c>
      <c r="M90" s="156"/>
      <c r="N90" s="156"/>
      <c r="O90" s="156"/>
      <c r="P90" s="156"/>
      <c r="Q90" s="156"/>
      <c r="R90" s="156"/>
      <c r="S90" s="156"/>
      <c r="T90" s="157">
        <f t="shared" si="7"/>
        <v>13</v>
      </c>
      <c r="U90" s="158">
        <f>X25</f>
        <v>14.13884368177426</v>
      </c>
      <c r="V90" s="171">
        <f t="shared" si="8"/>
        <v>0.91945284158970575</v>
      </c>
      <c r="W90" s="164">
        <v>5</v>
      </c>
      <c r="X90" s="161" t="s">
        <v>796</v>
      </c>
    </row>
    <row r="91" spans="2:24" ht="1.5" customHeight="1">
      <c r="B91" s="69" t="str">
        <f t="shared" si="5"/>
        <v>Zero CL</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Zero CL</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Zero CL</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Zero CL</v>
      </c>
      <c r="C94" s="70">
        <v>94</v>
      </c>
      <c r="D94" s="125"/>
      <c r="E94" s="345">
        <v>1</v>
      </c>
      <c r="F94" s="195" t="s">
        <v>274</v>
      </c>
      <c r="G94" s="193" t="s">
        <v>704</v>
      </c>
      <c r="H94" s="174">
        <f>SUM(H95:H98)</f>
        <v>1</v>
      </c>
      <c r="I94" s="174">
        <f t="shared" ref="I94:S94" si="9">SUM(I95:I98)</f>
        <v>0</v>
      </c>
      <c r="J94" s="174">
        <f t="shared" si="9"/>
        <v>14</v>
      </c>
      <c r="K94" s="174">
        <f t="shared" si="9"/>
        <v>12</v>
      </c>
      <c r="L94" s="174">
        <f t="shared" si="9"/>
        <v>2</v>
      </c>
      <c r="M94" s="174">
        <f t="shared" si="9"/>
        <v>0</v>
      </c>
      <c r="N94" s="174">
        <f t="shared" si="9"/>
        <v>0</v>
      </c>
      <c r="O94" s="174">
        <f t="shared" si="9"/>
        <v>0</v>
      </c>
      <c r="P94" s="174">
        <f t="shared" si="9"/>
        <v>0</v>
      </c>
      <c r="Q94" s="174">
        <f t="shared" si="9"/>
        <v>0</v>
      </c>
      <c r="R94" s="174">
        <f t="shared" si="9"/>
        <v>0</v>
      </c>
      <c r="S94" s="174">
        <f t="shared" si="9"/>
        <v>0</v>
      </c>
      <c r="T94" s="157">
        <f t="shared" ref="T94:T101" si="10">SUM(H94:S94)</f>
        <v>29</v>
      </c>
      <c r="U94" s="164">
        <f>10*G20/100</f>
        <v>88.3</v>
      </c>
      <c r="V94" s="171">
        <f>IF(U94=0,0,T94/U94)</f>
        <v>0.32842582106455265</v>
      </c>
      <c r="W94" s="199">
        <v>10</v>
      </c>
      <c r="X94" s="177"/>
    </row>
    <row r="95" spans="2:24" ht="15.9" customHeight="1">
      <c r="B95" s="69" t="str">
        <f t="shared" si="5"/>
        <v>Zero CL</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Zero CL</v>
      </c>
      <c r="C96" s="70">
        <v>96</v>
      </c>
      <c r="D96" s="125"/>
      <c r="E96" s="191"/>
      <c r="F96" s="203" t="s">
        <v>624</v>
      </c>
      <c r="G96" s="193" t="s">
        <v>704</v>
      </c>
      <c r="H96" s="155">
        <v>1</v>
      </c>
      <c r="I96" s="155"/>
      <c r="J96" s="155">
        <v>4</v>
      </c>
      <c r="K96" s="156">
        <v>4</v>
      </c>
      <c r="L96" s="156">
        <v>2</v>
      </c>
      <c r="M96" s="156"/>
      <c r="N96" s="156"/>
      <c r="O96" s="156"/>
      <c r="P96" s="156"/>
      <c r="Q96" s="156"/>
      <c r="R96" s="156"/>
      <c r="S96" s="156"/>
      <c r="T96" s="157">
        <f t="shared" si="10"/>
        <v>11</v>
      </c>
      <c r="U96" s="164"/>
      <c r="V96" s="171">
        <f>IF(T94=0,0,T96/T94)</f>
        <v>0.37931034482758619</v>
      </c>
      <c r="W96" s="164"/>
      <c r="X96" s="177"/>
    </row>
    <row r="97" spans="2:26" ht="13.5" customHeight="1">
      <c r="B97" s="69" t="str">
        <f t="shared" si="5"/>
        <v>Zero CL</v>
      </c>
      <c r="C97" s="70">
        <v>97</v>
      </c>
      <c r="D97" s="125"/>
      <c r="E97" s="191"/>
      <c r="F97" s="203" t="s">
        <v>626</v>
      </c>
      <c r="G97" s="193" t="s">
        <v>704</v>
      </c>
      <c r="H97" s="155"/>
      <c r="I97" s="155"/>
      <c r="J97" s="155"/>
      <c r="K97" s="156"/>
      <c r="L97" s="156"/>
      <c r="M97" s="156"/>
      <c r="N97" s="156"/>
      <c r="O97" s="156"/>
      <c r="P97" s="156"/>
      <c r="Q97" s="156"/>
      <c r="R97" s="156"/>
      <c r="S97" s="156"/>
      <c r="T97" s="157">
        <f t="shared" si="10"/>
        <v>0</v>
      </c>
      <c r="U97" s="164"/>
      <c r="V97" s="171">
        <f>IF(T94=0,0,T97/T94)</f>
        <v>0</v>
      </c>
      <c r="W97" s="164"/>
      <c r="X97" s="177"/>
    </row>
    <row r="98" spans="2:26" ht="13.5" customHeight="1">
      <c r="B98" s="69" t="str">
        <f t="shared" si="5"/>
        <v>Zero CL</v>
      </c>
      <c r="C98" s="70">
        <v>98</v>
      </c>
      <c r="D98" s="125"/>
      <c r="E98" s="191"/>
      <c r="F98" s="195" t="s">
        <v>794</v>
      </c>
      <c r="G98" s="193" t="s">
        <v>704</v>
      </c>
      <c r="H98" s="155"/>
      <c r="I98" s="155"/>
      <c r="J98" s="155">
        <v>10</v>
      </c>
      <c r="K98" s="156">
        <v>8</v>
      </c>
      <c r="L98" s="156"/>
      <c r="M98" s="156"/>
      <c r="N98" s="156"/>
      <c r="O98" s="156"/>
      <c r="P98" s="156"/>
      <c r="Q98" s="156"/>
      <c r="R98" s="156"/>
      <c r="S98" s="156"/>
      <c r="T98" s="157">
        <f t="shared" si="10"/>
        <v>18</v>
      </c>
      <c r="U98" s="164"/>
      <c r="V98" s="171">
        <f>IF(T94=0,0,T98/T94)</f>
        <v>0.62068965517241381</v>
      </c>
      <c r="W98" s="164"/>
      <c r="X98" s="177"/>
    </row>
    <row r="99" spans="2:26" ht="13.5" customHeight="1">
      <c r="B99" s="69" t="str">
        <f t="shared" si="5"/>
        <v>Zero CL</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1</v>
      </c>
      <c r="V99" s="357">
        <f>IF(U99=0,0,T99/U99)</f>
        <v>0</v>
      </c>
      <c r="W99" s="167"/>
      <c r="X99" s="161" t="s">
        <v>797</v>
      </c>
    </row>
    <row r="100" spans="2:26" ht="13.5" customHeight="1">
      <c r="B100" s="69" t="str">
        <f t="shared" si="5"/>
        <v>Zero CL</v>
      </c>
      <c r="C100" s="70">
        <v>100</v>
      </c>
      <c r="D100" s="125"/>
      <c r="E100" s="191"/>
      <c r="F100" s="195" t="s">
        <v>92</v>
      </c>
      <c r="G100" s="193" t="s">
        <v>704</v>
      </c>
      <c r="H100" s="155"/>
      <c r="I100" s="155"/>
      <c r="J100" s="155">
        <v>1</v>
      </c>
      <c r="K100" s="156"/>
      <c r="L100" s="156"/>
      <c r="M100" s="156"/>
      <c r="N100" s="156"/>
      <c r="O100" s="156"/>
      <c r="P100" s="156"/>
      <c r="Q100" s="156"/>
      <c r="R100" s="156"/>
      <c r="S100" s="156"/>
      <c r="T100" s="157">
        <f t="shared" si="10"/>
        <v>1</v>
      </c>
      <c r="U100" s="164">
        <f>T101</f>
        <v>1</v>
      </c>
      <c r="V100" s="357">
        <f>IF(U100=0,0,T100/U100)</f>
        <v>1</v>
      </c>
      <c r="W100" s="167"/>
      <c r="X100" s="161" t="s">
        <v>797</v>
      </c>
    </row>
    <row r="101" spans="2:26" ht="13.5" customHeight="1">
      <c r="B101" s="69" t="str">
        <f t="shared" si="5"/>
        <v>Zero CL</v>
      </c>
      <c r="C101" s="70">
        <v>101</v>
      </c>
      <c r="D101" s="125"/>
      <c r="E101" s="348"/>
      <c r="F101" s="195" t="s">
        <v>93</v>
      </c>
      <c r="G101" s="193" t="s">
        <v>704</v>
      </c>
      <c r="H101" s="174">
        <f t="shared" ref="H101:S101" si="11">SUM(H99:H100)</f>
        <v>0</v>
      </c>
      <c r="I101" s="174">
        <f t="shared" si="11"/>
        <v>0</v>
      </c>
      <c r="J101" s="174">
        <f t="shared" si="11"/>
        <v>1</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1</v>
      </c>
      <c r="U101" s="164"/>
      <c r="V101" s="363">
        <f>IF(G20=0,0,T101*1000/G20)</f>
        <v>1.1325028312570782</v>
      </c>
      <c r="W101" s="354" t="s">
        <v>275</v>
      </c>
      <c r="X101" s="177"/>
      <c r="Z101" s="364"/>
    </row>
    <row r="102" spans="2:26" ht="13.5" customHeight="1">
      <c r="B102" s="69" t="str">
        <f t="shared" si="5"/>
        <v>Zero CL</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Zero CL</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Zero CL</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Zero CL</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Zero CL</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Zero CL</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2.92</v>
      </c>
      <c r="V107" s="171">
        <f>IF(U107=0,0,T107/U107)</f>
        <v>0</v>
      </c>
      <c r="W107" s="164">
        <v>10</v>
      </c>
      <c r="X107" s="177"/>
    </row>
    <row r="108" spans="2:26" ht="1.5" customHeight="1">
      <c r="B108" s="69" t="str">
        <f t="shared" si="5"/>
        <v>Zero CL</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Zero CL</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Zero CL</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Zero CL</v>
      </c>
      <c r="C111" s="70">
        <v>111</v>
      </c>
      <c r="D111" s="125"/>
      <c r="E111" s="348">
        <v>1</v>
      </c>
      <c r="F111" s="195" t="s">
        <v>279</v>
      </c>
      <c r="G111" s="193" t="s">
        <v>704</v>
      </c>
      <c r="H111" s="204">
        <f t="shared" ref="H111:S111" si="12">SUM(H112:H113)/2</f>
        <v>7</v>
      </c>
      <c r="I111" s="204">
        <f t="shared" si="12"/>
        <v>6</v>
      </c>
      <c r="J111" s="204">
        <f t="shared" si="12"/>
        <v>8.5</v>
      </c>
      <c r="K111" s="204">
        <f t="shared" si="12"/>
        <v>4.5</v>
      </c>
      <c r="L111" s="204">
        <f t="shared" si="12"/>
        <v>4.5</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30.5</v>
      </c>
      <c r="U111" s="158">
        <f>X28</f>
        <v>326.70999999999998</v>
      </c>
      <c r="V111" s="171">
        <f t="shared" ref="V111:V121" si="14">IF(U111=0,0,T111/U111)</f>
        <v>9.3354963117137535E-2</v>
      </c>
      <c r="W111" s="164">
        <v>10</v>
      </c>
      <c r="X111" s="161" t="s">
        <v>796</v>
      </c>
    </row>
    <row r="112" spans="2:26" ht="14.25" customHeight="1">
      <c r="B112" s="69" t="str">
        <f t="shared" si="5"/>
        <v>Zero CL</v>
      </c>
      <c r="C112" s="70">
        <v>112</v>
      </c>
      <c r="D112" s="125"/>
      <c r="E112" s="348"/>
      <c r="F112" s="195" t="s">
        <v>280</v>
      </c>
      <c r="G112" s="193" t="s">
        <v>704</v>
      </c>
      <c r="H112" s="155">
        <v>7</v>
      </c>
      <c r="I112" s="155">
        <v>6</v>
      </c>
      <c r="J112" s="155">
        <v>3</v>
      </c>
      <c r="K112" s="156">
        <v>5</v>
      </c>
      <c r="L112" s="156">
        <v>6</v>
      </c>
      <c r="M112" s="156"/>
      <c r="N112" s="156"/>
      <c r="O112" s="156"/>
      <c r="P112" s="156"/>
      <c r="Q112" s="156"/>
      <c r="R112" s="156"/>
      <c r="S112" s="156"/>
      <c r="T112" s="157">
        <f t="shared" si="13"/>
        <v>27</v>
      </c>
      <c r="U112" s="158">
        <f>X28</f>
        <v>326.70999999999998</v>
      </c>
      <c r="V112" s="171">
        <f t="shared" si="14"/>
        <v>8.2642098497138133E-2</v>
      </c>
      <c r="W112" s="164"/>
      <c r="X112" s="161" t="s">
        <v>796</v>
      </c>
    </row>
    <row r="113" spans="2:26" ht="14.25" customHeight="1">
      <c r="B113" s="69" t="str">
        <f t="shared" si="5"/>
        <v>Zero CL</v>
      </c>
      <c r="C113" s="70">
        <v>113</v>
      </c>
      <c r="D113" s="125"/>
      <c r="E113" s="348"/>
      <c r="F113" s="195" t="s">
        <v>281</v>
      </c>
      <c r="G113" s="193" t="s">
        <v>704</v>
      </c>
      <c r="H113" s="155">
        <v>7</v>
      </c>
      <c r="I113" s="155">
        <v>6</v>
      </c>
      <c r="J113" s="155">
        <v>14</v>
      </c>
      <c r="K113" s="156">
        <v>4</v>
      </c>
      <c r="L113" s="156">
        <v>3</v>
      </c>
      <c r="M113" s="156"/>
      <c r="N113" s="156"/>
      <c r="O113" s="156"/>
      <c r="P113" s="156"/>
      <c r="Q113" s="156"/>
      <c r="R113" s="156"/>
      <c r="S113" s="156"/>
      <c r="T113" s="157">
        <f t="shared" si="13"/>
        <v>34</v>
      </c>
      <c r="U113" s="158">
        <f>X28</f>
        <v>326.70999999999998</v>
      </c>
      <c r="V113" s="171">
        <f t="shared" si="14"/>
        <v>0.10406782773713692</v>
      </c>
      <c r="W113" s="164"/>
      <c r="X113" s="161" t="s">
        <v>796</v>
      </c>
    </row>
    <row r="114" spans="2:26" ht="14.25" customHeight="1">
      <c r="B114" s="69" t="str">
        <f t="shared" si="5"/>
        <v>Zero CL</v>
      </c>
      <c r="C114" s="70">
        <v>114</v>
      </c>
      <c r="D114" s="125"/>
      <c r="E114" s="348">
        <v>2</v>
      </c>
      <c r="F114" s="195" t="s">
        <v>282</v>
      </c>
      <c r="G114" s="193" t="s">
        <v>704</v>
      </c>
      <c r="H114" s="204">
        <f t="shared" ref="H114:S114" si="15">SUM(H115:H117)/3</f>
        <v>0</v>
      </c>
      <c r="I114" s="204">
        <f t="shared" si="15"/>
        <v>0</v>
      </c>
      <c r="J114" s="204">
        <f t="shared" si="15"/>
        <v>4</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4</v>
      </c>
      <c r="U114" s="158">
        <f>X28</f>
        <v>326.70999999999998</v>
      </c>
      <c r="V114" s="171">
        <f t="shared" si="14"/>
        <v>1.2243273851427873E-2</v>
      </c>
      <c r="W114" s="164">
        <v>10</v>
      </c>
      <c r="X114" s="161" t="s">
        <v>796</v>
      </c>
    </row>
    <row r="115" spans="2:26" ht="14.25" customHeight="1">
      <c r="B115" s="69" t="str">
        <f t="shared" si="5"/>
        <v>Zero CL</v>
      </c>
      <c r="C115" s="70">
        <v>115</v>
      </c>
      <c r="D115" s="125"/>
      <c r="E115" s="348"/>
      <c r="F115" s="195" t="s">
        <v>283</v>
      </c>
      <c r="G115" s="193" t="s">
        <v>704</v>
      </c>
      <c r="H115" s="155"/>
      <c r="I115" s="155"/>
      <c r="J115" s="155">
        <v>12</v>
      </c>
      <c r="K115" s="156"/>
      <c r="L115" s="156"/>
      <c r="M115" s="156"/>
      <c r="N115" s="156"/>
      <c r="O115" s="156"/>
      <c r="P115" s="156"/>
      <c r="Q115" s="156"/>
      <c r="R115" s="156"/>
      <c r="S115" s="156"/>
      <c r="T115" s="157">
        <f t="shared" si="13"/>
        <v>12</v>
      </c>
      <c r="U115" s="158">
        <f>U114*49/100</f>
        <v>160.08789999999999</v>
      </c>
      <c r="V115" s="171">
        <f t="shared" si="14"/>
        <v>7.4958819498537999E-2</v>
      </c>
      <c r="W115" s="164"/>
      <c r="X115" s="161" t="s">
        <v>796</v>
      </c>
    </row>
    <row r="116" spans="2:26" ht="14.25" customHeight="1">
      <c r="B116" s="69" t="str">
        <f t="shared" si="5"/>
        <v>Zero CL</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160.08789999999999</v>
      </c>
      <c r="V116" s="171">
        <f t="shared" si="14"/>
        <v>0</v>
      </c>
      <c r="W116" s="164"/>
      <c r="X116" s="161" t="s">
        <v>796</v>
      </c>
    </row>
    <row r="117" spans="2:26" ht="13.5" customHeight="1">
      <c r="B117" s="69" t="str">
        <f t="shared" si="5"/>
        <v>Zero CL</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326.70999999999998</v>
      </c>
      <c r="V117" s="171">
        <f t="shared" si="14"/>
        <v>0</v>
      </c>
      <c r="W117" s="164"/>
      <c r="X117" s="161" t="s">
        <v>796</v>
      </c>
    </row>
    <row r="118" spans="2:26" ht="14.25" customHeight="1">
      <c r="B118" s="69" t="str">
        <f t="shared" si="5"/>
        <v>Zero CL</v>
      </c>
      <c r="C118" s="70">
        <v>118</v>
      </c>
      <c r="D118" s="125"/>
      <c r="E118" s="191">
        <v>3</v>
      </c>
      <c r="F118" s="195" t="s">
        <v>102</v>
      </c>
      <c r="G118" s="193" t="s">
        <v>704</v>
      </c>
      <c r="H118" s="174">
        <f t="shared" ref="H118:S118" si="16">SUM(H119:H121)</f>
        <v>2</v>
      </c>
      <c r="I118" s="174">
        <f t="shared" si="16"/>
        <v>0</v>
      </c>
      <c r="J118" s="174">
        <f t="shared" si="16"/>
        <v>0</v>
      </c>
      <c r="K118" s="174">
        <f t="shared" si="16"/>
        <v>2</v>
      </c>
      <c r="L118" s="174">
        <f t="shared" si="16"/>
        <v>2</v>
      </c>
      <c r="M118" s="174">
        <f t="shared" si="16"/>
        <v>0</v>
      </c>
      <c r="N118" s="174">
        <f t="shared" si="16"/>
        <v>0</v>
      </c>
      <c r="O118" s="174">
        <f t="shared" si="16"/>
        <v>0</v>
      </c>
      <c r="P118" s="174">
        <f t="shared" si="16"/>
        <v>0</v>
      </c>
      <c r="Q118" s="174">
        <f t="shared" si="16"/>
        <v>0</v>
      </c>
      <c r="R118" s="174">
        <f t="shared" si="16"/>
        <v>0</v>
      </c>
      <c r="S118" s="174">
        <f t="shared" si="16"/>
        <v>0</v>
      </c>
      <c r="T118" s="157">
        <f t="shared" si="13"/>
        <v>6</v>
      </c>
      <c r="U118" s="164">
        <f>T111</f>
        <v>30.5</v>
      </c>
      <c r="V118" s="171">
        <f t="shared" si="14"/>
        <v>0.19672131147540983</v>
      </c>
      <c r="W118" s="167"/>
      <c r="X118" s="161" t="s">
        <v>795</v>
      </c>
    </row>
    <row r="119" spans="2:26" ht="14.25" customHeight="1">
      <c r="B119" s="69" t="str">
        <f t="shared" si="5"/>
        <v>Zero CL</v>
      </c>
      <c r="C119" s="70">
        <v>119</v>
      </c>
      <c r="D119" s="125"/>
      <c r="E119" s="191"/>
      <c r="F119" s="203" t="s">
        <v>630</v>
      </c>
      <c r="G119" s="193" t="s">
        <v>704</v>
      </c>
      <c r="H119" s="155">
        <v>1</v>
      </c>
      <c r="I119" s="155"/>
      <c r="J119" s="155"/>
      <c r="K119" s="156">
        <v>1</v>
      </c>
      <c r="L119" s="156">
        <v>1</v>
      </c>
      <c r="M119" s="156"/>
      <c r="N119" s="156"/>
      <c r="O119" s="156"/>
      <c r="P119" s="156"/>
      <c r="Q119" s="156"/>
      <c r="R119" s="156"/>
      <c r="S119" s="156"/>
      <c r="T119" s="157">
        <f t="shared" si="13"/>
        <v>3</v>
      </c>
      <c r="U119" s="164">
        <f t="shared" ref="U119:U121" si="17">T112</f>
        <v>27</v>
      </c>
      <c r="V119" s="171">
        <f t="shared" si="14"/>
        <v>0.1111111111111111</v>
      </c>
      <c r="W119" s="167"/>
      <c r="X119" s="161" t="s">
        <v>795</v>
      </c>
    </row>
    <row r="120" spans="2:26" ht="14.25" customHeight="1">
      <c r="B120" s="69" t="str">
        <f t="shared" si="5"/>
        <v>Zero CL</v>
      </c>
      <c r="C120" s="70">
        <v>120</v>
      </c>
      <c r="D120" s="125"/>
      <c r="E120" s="191"/>
      <c r="F120" s="203" t="s">
        <v>631</v>
      </c>
      <c r="G120" s="193" t="s">
        <v>704</v>
      </c>
      <c r="H120" s="155">
        <v>1</v>
      </c>
      <c r="I120" s="155"/>
      <c r="J120" s="155"/>
      <c r="K120" s="156">
        <v>1</v>
      </c>
      <c r="L120" s="156">
        <v>1</v>
      </c>
      <c r="M120" s="156"/>
      <c r="N120" s="156"/>
      <c r="O120" s="156"/>
      <c r="P120" s="156"/>
      <c r="Q120" s="156"/>
      <c r="R120" s="156"/>
      <c r="S120" s="156"/>
      <c r="T120" s="157">
        <f t="shared" si="13"/>
        <v>3</v>
      </c>
      <c r="U120" s="164">
        <f t="shared" si="17"/>
        <v>34</v>
      </c>
      <c r="V120" s="171">
        <f t="shared" si="14"/>
        <v>8.8235294117647065E-2</v>
      </c>
      <c r="W120" s="167"/>
      <c r="X120" s="161" t="s">
        <v>795</v>
      </c>
    </row>
    <row r="121" spans="2:26" ht="14.25" customHeight="1">
      <c r="B121" s="69" t="str">
        <f t="shared" si="5"/>
        <v>Zero CL</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4</v>
      </c>
      <c r="V121" s="171">
        <f t="shared" si="14"/>
        <v>0</v>
      </c>
      <c r="W121" s="167"/>
      <c r="X121" s="161" t="s">
        <v>795</v>
      </c>
    </row>
    <row r="122" spans="2:26" ht="1.5" customHeight="1">
      <c r="B122" s="69" t="str">
        <f t="shared" si="5"/>
        <v>Zero CL</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Zero CL</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Zero CL</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Zero CL</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Zero CL</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Zero CL</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Zero CL</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Zero CL</v>
      </c>
      <c r="C129" s="70">
        <v>129</v>
      </c>
      <c r="D129" s="125"/>
      <c r="E129" s="191">
        <v>5</v>
      </c>
      <c r="F129" s="195" t="s">
        <v>114</v>
      </c>
      <c r="G129" s="193" t="s">
        <v>704</v>
      </c>
      <c r="H129" s="155">
        <v>1</v>
      </c>
      <c r="I129" s="155"/>
      <c r="J129" s="155"/>
      <c r="K129" s="156"/>
      <c r="L129" s="156"/>
      <c r="M129" s="156"/>
      <c r="N129" s="156"/>
      <c r="O129" s="156"/>
      <c r="P129" s="156"/>
      <c r="Q129" s="156"/>
      <c r="R129" s="156"/>
      <c r="S129" s="156"/>
      <c r="T129" s="157">
        <f>SUM(H129:S129)</f>
        <v>1</v>
      </c>
      <c r="U129" s="164"/>
      <c r="V129" s="369">
        <f>IF(G20=0,0,(T125+T126+T127+T128+T129)*1000/G20)</f>
        <v>1.1325028312570782</v>
      </c>
      <c r="W129" s="367" t="s">
        <v>650</v>
      </c>
      <c r="X129" s="177"/>
    </row>
    <row r="130" spans="2:25" ht="1.5" customHeight="1">
      <c r="B130" s="69" t="str">
        <f t="shared" ref="B130:B174" si="18">B129</f>
        <v>Zero CL</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Zero CL</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Zero CL</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Zero CL</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4</v>
      </c>
      <c r="V133" s="171">
        <f>IF(U133=0,0,T133/U133)</f>
        <v>0</v>
      </c>
      <c r="W133" s="164"/>
      <c r="X133" s="177"/>
    </row>
    <row r="134" spans="2:25" ht="15" customHeight="1">
      <c r="B134" s="69" t="str">
        <f t="shared" si="18"/>
        <v>Zero CL</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14</v>
      </c>
      <c r="V134" s="171">
        <f>IF(U134=0,0,T134/U134)</f>
        <v>0</v>
      </c>
      <c r="W134" s="199"/>
      <c r="X134" s="161" t="s">
        <v>796</v>
      </c>
    </row>
    <row r="135" spans="2:25" ht="1.5" customHeight="1">
      <c r="B135" s="69" t="str">
        <f t="shared" si="18"/>
        <v>Zero CL</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Zero CL</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Zero CL</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Zero CL</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Zero CL</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Zero CL</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Zero CL</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Zero CL</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Zero CL</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Zero CL</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Zero CL</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Zero CL</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Zero CL</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Zero CL</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Zero CL</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Zero CL</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Zero CL</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Zero CL</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Zero CL</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Zero CL</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Zero CL</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Zero CL</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Zero CL</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Zero CL</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Zero CL</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Zero CL</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Zero CL</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Zero CL</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Zero CL</v>
      </c>
      <c r="C163" s="70">
        <v>163</v>
      </c>
      <c r="D163" s="125"/>
      <c r="E163" s="152">
        <v>1</v>
      </c>
      <c r="F163" s="349" t="s">
        <v>309</v>
      </c>
      <c r="G163" s="193" t="s">
        <v>310</v>
      </c>
      <c r="H163" s="155">
        <v>30</v>
      </c>
      <c r="I163" s="155">
        <v>25</v>
      </c>
      <c r="J163" s="155">
        <v>29</v>
      </c>
      <c r="K163" s="155">
        <v>36</v>
      </c>
      <c r="L163" s="155">
        <v>26</v>
      </c>
      <c r="M163" s="155"/>
      <c r="N163" s="155"/>
      <c r="O163" s="155"/>
      <c r="P163" s="155"/>
      <c r="Q163" s="155"/>
      <c r="R163" s="155"/>
      <c r="S163" s="155"/>
      <c r="T163" s="157">
        <f t="shared" ref="T163:T169" si="19">SUM(H163:S163)</f>
        <v>146</v>
      </c>
      <c r="U163" s="158">
        <f>40*G20/100</f>
        <v>353.2</v>
      </c>
      <c r="V163" s="171">
        <f t="shared" ref="V163:V168" si="20">IF(U163=0,0,T163/U163)</f>
        <v>0.41336353340883353</v>
      </c>
      <c r="W163" s="164">
        <v>5</v>
      </c>
      <c r="X163" s="161" t="s">
        <v>796</v>
      </c>
    </row>
    <row r="164" spans="2:24" ht="20.25" customHeight="1">
      <c r="B164" s="69" t="str">
        <f t="shared" si="18"/>
        <v>Zero CL</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Zero CL</v>
      </c>
      <c r="C165" s="70">
        <v>165</v>
      </c>
      <c r="D165" s="125"/>
      <c r="E165" s="152">
        <v>3</v>
      </c>
      <c r="F165" s="195" t="s">
        <v>119</v>
      </c>
      <c r="G165" s="193" t="s">
        <v>705</v>
      </c>
      <c r="H165" s="163"/>
      <c r="I165" s="163"/>
      <c r="J165" s="163"/>
      <c r="K165" s="163"/>
      <c r="L165" s="163"/>
      <c r="M165" s="163"/>
      <c r="N165" s="163"/>
      <c r="O165" s="163"/>
      <c r="P165" s="163"/>
      <c r="Q165" s="163"/>
      <c r="R165" s="163"/>
      <c r="S165" s="163"/>
      <c r="T165" s="157">
        <f>COUNTIF(H165:S165,1)</f>
        <v>0</v>
      </c>
      <c r="U165" s="158">
        <f>COUNT(H165:S165)</f>
        <v>0</v>
      </c>
      <c r="V165" s="171">
        <f t="shared" si="20"/>
        <v>0</v>
      </c>
      <c r="W165" s="164"/>
      <c r="X165" s="161"/>
    </row>
    <row r="166" spans="2:24" ht="14.25" customHeight="1">
      <c r="B166" s="69" t="str">
        <f t="shared" si="18"/>
        <v>Zero CL</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17.66</v>
      </c>
      <c r="V166" s="171">
        <f t="shared" si="20"/>
        <v>0</v>
      </c>
      <c r="W166" s="164"/>
      <c r="X166" s="179"/>
    </row>
    <row r="167" spans="2:24" ht="14.25" customHeight="1">
      <c r="B167" s="69" t="str">
        <f t="shared" si="18"/>
        <v>Zero CL</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Zero CL</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Zero CL</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Zero CL</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Zero CL</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Zero CL</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Zero CL</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1.05</v>
      </c>
      <c r="V173" s="159">
        <f>IF(U173=0,0,T173/U173)</f>
        <v>0</v>
      </c>
      <c r="W173" s="164"/>
      <c r="X173" s="268" t="s">
        <v>655</v>
      </c>
    </row>
    <row r="174" spans="2:24" ht="14.4" customHeight="1">
      <c r="B174" s="69" t="str">
        <f t="shared" si="18"/>
        <v>Zero CL</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0.15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1</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883</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15.099300000000001</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9</v>
      </c>
      <c r="K184" s="248">
        <f t="shared" si="22"/>
        <v>3</v>
      </c>
      <c r="L184" s="380">
        <f t="shared" si="22"/>
        <v>3</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58</v>
      </c>
      <c r="K185" s="248">
        <f t="shared" si="22"/>
        <v>189</v>
      </c>
      <c r="L185" s="380">
        <f t="shared" si="22"/>
        <v>0.30687830687830686</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4</v>
      </c>
      <c r="K186" s="248">
        <f t="shared" si="22"/>
        <v>4</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2</v>
      </c>
      <c r="K187" s="260">
        <f t="shared" si="22"/>
        <v>12</v>
      </c>
      <c r="L187" s="383">
        <f t="shared" si="22"/>
        <v>0.16666666666666666</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0</v>
      </c>
      <c r="K188" s="260">
        <f t="shared" si="22"/>
        <v>0</v>
      </c>
      <c r="L188" s="383">
        <f t="shared" si="22"/>
        <v>0</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146</v>
      </c>
      <c r="K189" s="248">
        <f>U163</f>
        <v>353.2</v>
      </c>
      <c r="L189" s="380">
        <f>V163</f>
        <v>0.41336353340883353</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7</v>
      </c>
      <c r="K190" s="248">
        <f t="shared" si="23"/>
        <v>15.099300000000001</v>
      </c>
      <c r="L190" s="380">
        <f t="shared" si="23"/>
        <v>0.46359765022219568</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5</v>
      </c>
      <c r="K191" s="248">
        <f t="shared" si="23"/>
        <v>7</v>
      </c>
      <c r="L191" s="380">
        <f t="shared" si="23"/>
        <v>0.7142857142857143</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4</v>
      </c>
      <c r="K192" s="248">
        <f t="shared" si="23"/>
        <v>7</v>
      </c>
      <c r="L192" s="380">
        <f t="shared" si="23"/>
        <v>0.5714285714285714</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4</v>
      </c>
      <c r="K193" s="248">
        <f>U54</f>
        <v>7</v>
      </c>
      <c r="L193" s="380">
        <f>V54</f>
        <v>0.5714285714285714</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12</v>
      </c>
      <c r="K194" s="248">
        <f>U51</f>
        <v>7</v>
      </c>
      <c r="L194" s="380">
        <f>V51</f>
        <v>1.7142857142857142</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3</v>
      </c>
      <c r="K195" s="248">
        <f>U59</f>
        <v>0</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4</v>
      </c>
      <c r="K196" s="248">
        <f>U56</f>
        <v>4</v>
      </c>
      <c r="L196" s="380">
        <f>V56</f>
        <v>1</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3</v>
      </c>
      <c r="K197" s="248">
        <f>U64</f>
        <v>3</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4</v>
      </c>
      <c r="K198" s="248">
        <f>U66</f>
        <v>3</v>
      </c>
      <c r="L198" s="380">
        <f>V66</f>
        <v>1.3333333333333333</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9</v>
      </c>
      <c r="K199" s="248">
        <f t="shared" si="24"/>
        <v>7</v>
      </c>
      <c r="L199" s="380">
        <f t="shared" si="24"/>
        <v>1.2857142857142858</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3</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13</v>
      </c>
      <c r="K201" s="248">
        <f t="shared" si="25"/>
        <v>3</v>
      </c>
      <c r="L201" s="380">
        <f t="shared" si="25"/>
        <v>4.333333333333333</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8</v>
      </c>
      <c r="K202" s="248">
        <f t="shared" si="25"/>
        <v>14.245506914798867</v>
      </c>
      <c r="L202" s="380">
        <f t="shared" si="25"/>
        <v>0.56158057750049206</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18</v>
      </c>
      <c r="K203" s="248">
        <f t="shared" si="25"/>
        <v>14.174279380224879</v>
      </c>
      <c r="L203" s="380">
        <f t="shared" si="25"/>
        <v>1.2699058285186999</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13</v>
      </c>
      <c r="K204" s="248">
        <f t="shared" si="25"/>
        <v>14.13884368177426</v>
      </c>
      <c r="L204" s="380">
        <f t="shared" si="25"/>
        <v>0.91945284158970575</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29</v>
      </c>
      <c r="K205" s="248">
        <f>U94</f>
        <v>88.3</v>
      </c>
      <c r="L205" s="380">
        <f>V94</f>
        <v>0.32842582106455265</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2.92</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30.5</v>
      </c>
      <c r="K207" s="248">
        <f>U111</f>
        <v>326.70999999999998</v>
      </c>
      <c r="L207" s="380">
        <f>V111</f>
        <v>9.3354963117137535E-2</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4</v>
      </c>
      <c r="K208" s="248">
        <f>U114</f>
        <v>326.70999999999998</v>
      </c>
      <c r="L208" s="380">
        <f>V114</f>
        <v>1.2243273851427873E-2</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1</v>
      </c>
      <c r="K215" s="393">
        <f>U101</f>
        <v>0</v>
      </c>
      <c r="L215" s="394">
        <f>V101</f>
        <v>1.1325028312570782</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3</v>
      </c>
      <c r="K216" s="396">
        <f>T48-(10*T48/100)</f>
        <v>6.3</v>
      </c>
      <c r="L216" s="396">
        <f>G35</f>
        <v>3.3</v>
      </c>
    </row>
  </sheetData>
  <sheetProtection password="CC6B" sheet="1" objects="1" scenarios="1" selectLockedCells="1" autoFilter="0"/>
  <autoFilter ref="D16:X174" xr:uid="{00000000-0009-0000-0000-00000A000000}"/>
  <mergeCells count="2">
    <mergeCell ref="F4:U4"/>
    <mergeCell ref="V8:W8"/>
  </mergeCells>
  <hyperlinks>
    <hyperlink ref="X8" location="INDEX!A1" display="..Go to INDEX.." xr:uid="{00000000-0004-0000-0A00-000000000000}"/>
  </hyperlinks>
  <pageMargins left="0.23622047244094491" right="0" top="0.51181102362204722" bottom="0.23622047244094491" header="0" footer="0"/>
  <pageSetup paperSize="9" scale="9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Z216"/>
  <sheetViews>
    <sheetView topLeftCell="B1"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Kawlchaw E CL</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Kawlchaw E CL</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Kawlchaw E CL</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Kawlchaw E CL</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Kawlchaw E CL</v>
      </c>
      <c r="C5" s="70">
        <v>5</v>
      </c>
      <c r="E5" s="70"/>
      <c r="F5" s="86"/>
      <c r="G5" s="315"/>
      <c r="H5" s="88"/>
      <c r="I5" s="86"/>
      <c r="J5" s="86"/>
      <c r="K5" s="86"/>
      <c r="L5" s="86"/>
      <c r="M5" s="86"/>
      <c r="N5" s="86"/>
      <c r="O5" s="86"/>
      <c r="P5" s="86"/>
      <c r="Q5" s="86"/>
      <c r="R5" s="86"/>
      <c r="S5" s="86"/>
      <c r="T5" s="86"/>
      <c r="U5" s="89"/>
      <c r="V5" s="86"/>
      <c r="W5" s="89"/>
    </row>
    <row r="6" spans="2:24" ht="14.4">
      <c r="B6" s="69" t="str">
        <f t="shared" si="0"/>
        <v>Kawlchaw E CL</v>
      </c>
      <c r="C6" s="70">
        <v>6</v>
      </c>
      <c r="E6" s="70"/>
      <c r="F6" s="90" t="s">
        <v>204</v>
      </c>
      <c r="G6" s="316" t="s">
        <v>846</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Kawlchaw E CL</v>
      </c>
      <c r="C7" s="70">
        <v>7</v>
      </c>
      <c r="E7" s="70"/>
      <c r="F7" s="90" t="s">
        <v>207</v>
      </c>
      <c r="G7" s="115"/>
      <c r="H7" s="102"/>
      <c r="I7" s="102"/>
      <c r="J7" s="102"/>
      <c r="K7" s="102"/>
      <c r="L7" s="319"/>
      <c r="M7" s="86"/>
      <c r="N7" s="103" t="s">
        <v>22</v>
      </c>
      <c r="O7" s="100"/>
      <c r="P7" s="277"/>
      <c r="Q7" s="104"/>
      <c r="R7" s="104"/>
      <c r="S7" s="104"/>
      <c r="T7" s="104"/>
      <c r="U7" s="320"/>
      <c r="V7" s="86"/>
      <c r="W7" s="89"/>
    </row>
    <row r="8" spans="2:24" ht="15" customHeight="1">
      <c r="B8" s="69" t="str">
        <f t="shared" si="0"/>
        <v>Kawlchaw E CL</v>
      </c>
      <c r="C8" s="70">
        <v>8</v>
      </c>
      <c r="E8" s="70"/>
      <c r="F8" s="90" t="s">
        <v>208</v>
      </c>
      <c r="G8" s="115" t="s">
        <v>887</v>
      </c>
      <c r="H8" s="102"/>
      <c r="I8" s="102"/>
      <c r="J8" s="102"/>
      <c r="K8" s="102"/>
      <c r="L8" s="319"/>
      <c r="M8" s="86"/>
      <c r="N8" s="103" t="s">
        <v>22</v>
      </c>
      <c r="O8" s="100"/>
      <c r="P8" s="277" t="s">
        <v>940</v>
      </c>
      <c r="Q8" s="104"/>
      <c r="R8" s="104"/>
      <c r="S8" s="104"/>
      <c r="T8" s="104"/>
      <c r="U8" s="320"/>
      <c r="V8" s="649" t="s">
        <v>806</v>
      </c>
      <c r="W8" s="650"/>
      <c r="X8" s="321" t="s">
        <v>829</v>
      </c>
    </row>
    <row r="9" spans="2:24" ht="15" customHeight="1">
      <c r="B9" s="69" t="str">
        <f t="shared" si="0"/>
        <v>Kawlchaw E CL</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Kawlchaw E CL</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Kawlchaw E CL</v>
      </c>
      <c r="C11" s="70">
        <v>11</v>
      </c>
      <c r="E11" s="70"/>
      <c r="F11" s="90" t="s">
        <v>209</v>
      </c>
      <c r="G11" s="115" t="s">
        <v>888</v>
      </c>
      <c r="H11" s="102"/>
      <c r="I11" s="102"/>
      <c r="J11" s="102"/>
      <c r="K11" s="102"/>
      <c r="L11" s="319"/>
      <c r="M11" s="86"/>
      <c r="N11" s="103" t="s">
        <v>22</v>
      </c>
      <c r="O11" s="100"/>
      <c r="P11" s="277"/>
      <c r="Q11" s="104"/>
      <c r="R11" s="104"/>
      <c r="S11" s="104"/>
      <c r="T11" s="104"/>
      <c r="U11" s="320"/>
      <c r="V11" s="86"/>
      <c r="W11" s="89"/>
    </row>
    <row r="12" spans="2:24" ht="15" customHeight="1">
      <c r="B12" s="69" t="str">
        <f t="shared" si="0"/>
        <v>Kawlchaw E CL</v>
      </c>
      <c r="C12" s="70">
        <v>12</v>
      </c>
      <c r="E12" s="70"/>
      <c r="F12" s="122"/>
      <c r="G12" s="115"/>
      <c r="H12" s="102"/>
      <c r="I12" s="102"/>
      <c r="J12" s="102"/>
      <c r="K12" s="102"/>
      <c r="L12" s="319"/>
      <c r="M12" s="86"/>
      <c r="N12" s="103" t="s">
        <v>22</v>
      </c>
      <c r="O12" s="100"/>
      <c r="P12" s="277"/>
      <c r="Q12" s="104"/>
      <c r="R12" s="104"/>
      <c r="S12" s="104"/>
      <c r="T12" s="104"/>
      <c r="U12" s="320"/>
      <c r="V12" s="86"/>
      <c r="W12" s="89"/>
    </row>
    <row r="13" spans="2:24" ht="15" customHeight="1">
      <c r="B13" s="69" t="str">
        <f t="shared" si="0"/>
        <v>Kawlchaw E CL</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Kawlchaw E CL</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Kawlchaw E CL</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Kawlchaw E CL</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Kawlchaw E CL</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Kawlchaw E CL</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Kawlchaw E CL</v>
      </c>
      <c r="C19" s="70">
        <v>19</v>
      </c>
      <c r="E19" s="152">
        <v>1</v>
      </c>
      <c r="F19" s="325" t="s">
        <v>212</v>
      </c>
      <c r="G19" s="326">
        <v>1</v>
      </c>
      <c r="H19" s="327" t="s">
        <v>213</v>
      </c>
      <c r="I19" s="74"/>
      <c r="J19" s="328">
        <v>1</v>
      </c>
      <c r="K19" s="329" t="s">
        <v>214</v>
      </c>
      <c r="L19" s="330"/>
      <c r="M19" s="330"/>
      <c r="N19" s="330"/>
      <c r="O19" s="330"/>
      <c r="P19" s="330"/>
      <c r="Q19" s="330"/>
      <c r="R19" s="330"/>
      <c r="S19" s="330"/>
      <c r="T19" s="330"/>
      <c r="U19" s="330"/>
      <c r="V19" s="330"/>
      <c r="W19" s="331"/>
      <c r="X19" s="332">
        <f>1.71*G20/100</f>
        <v>19.1691</v>
      </c>
    </row>
    <row r="20" spans="2:24" ht="18.600000000000001" customHeight="1">
      <c r="B20" s="69" t="str">
        <f t="shared" si="0"/>
        <v>Kawlchaw E CL</v>
      </c>
      <c r="C20" s="70">
        <v>20</v>
      </c>
      <c r="E20" s="152">
        <v>2</v>
      </c>
      <c r="F20" s="333" t="s">
        <v>215</v>
      </c>
      <c r="G20" s="326">
        <v>1121</v>
      </c>
      <c r="H20" s="327" t="s">
        <v>213</v>
      </c>
      <c r="I20" s="74"/>
      <c r="J20" s="134">
        <v>2</v>
      </c>
      <c r="K20" s="329" t="s">
        <v>216</v>
      </c>
      <c r="L20" s="330"/>
      <c r="M20" s="330"/>
      <c r="N20" s="330"/>
      <c r="O20" s="330"/>
      <c r="P20" s="330"/>
      <c r="Q20" s="330"/>
      <c r="R20" s="330"/>
      <c r="S20" s="330"/>
      <c r="T20" s="330"/>
      <c r="U20" s="330"/>
      <c r="V20" s="330"/>
      <c r="W20" s="331"/>
      <c r="X20" s="334">
        <f>X19-(X19*10/100)</f>
        <v>17.252189999999999</v>
      </c>
    </row>
    <row r="21" spans="2:24" ht="18.600000000000001" customHeight="1">
      <c r="B21" s="69" t="str">
        <f t="shared" si="0"/>
        <v>Kawlchaw E CL</v>
      </c>
      <c r="C21" s="70">
        <v>21</v>
      </c>
      <c r="E21" s="152">
        <v>3</v>
      </c>
      <c r="F21" s="325" t="s">
        <v>217</v>
      </c>
      <c r="G21" s="326">
        <v>218</v>
      </c>
      <c r="H21" s="327" t="s">
        <v>213</v>
      </c>
      <c r="I21" s="335">
        <f>G20/G21</f>
        <v>5.1422018348623855</v>
      </c>
      <c r="J21" s="134">
        <v>3</v>
      </c>
      <c r="K21" s="329" t="s">
        <v>218</v>
      </c>
      <c r="L21" s="330"/>
      <c r="M21" s="330"/>
      <c r="N21" s="330"/>
      <c r="O21" s="330"/>
      <c r="P21" s="330"/>
      <c r="Q21" s="330"/>
      <c r="R21" s="330"/>
      <c r="S21" s="330"/>
      <c r="T21" s="330"/>
      <c r="U21" s="330"/>
      <c r="V21" s="330"/>
      <c r="W21" s="331"/>
      <c r="X21" s="334">
        <f>X20-(X20*17.88/1000)</f>
        <v>16.943720842799998</v>
      </c>
    </row>
    <row r="22" spans="2:24" ht="18.600000000000001" customHeight="1">
      <c r="B22" s="69" t="str">
        <f t="shared" si="0"/>
        <v>Kawlchaw E CL</v>
      </c>
      <c r="C22" s="70">
        <v>22</v>
      </c>
      <c r="E22" s="152">
        <v>4</v>
      </c>
      <c r="F22" s="325" t="s">
        <v>219</v>
      </c>
      <c r="G22" s="326">
        <v>113</v>
      </c>
      <c r="H22" s="327" t="s">
        <v>213</v>
      </c>
      <c r="I22" s="74"/>
      <c r="J22" s="134">
        <v>4</v>
      </c>
      <c r="K22" s="329" t="s">
        <v>220</v>
      </c>
      <c r="L22" s="330"/>
      <c r="M22" s="330"/>
      <c r="N22" s="330"/>
      <c r="O22" s="330"/>
      <c r="P22" s="330"/>
      <c r="Q22" s="330"/>
      <c r="R22" s="330"/>
      <c r="S22" s="330"/>
      <c r="T22" s="330"/>
      <c r="U22" s="330"/>
      <c r="V22" s="330"/>
      <c r="W22" s="331"/>
      <c r="X22" s="334">
        <f>8.78356409745996*G20/100</f>
        <v>98.463753532526155</v>
      </c>
    </row>
    <row r="23" spans="2:24" ht="18.600000000000001" customHeight="1">
      <c r="B23" s="69" t="str">
        <f t="shared" si="0"/>
        <v>Kawlchaw E CL</v>
      </c>
      <c r="C23" s="70">
        <v>23</v>
      </c>
      <c r="E23" s="152">
        <v>5</v>
      </c>
      <c r="F23" s="333" t="s">
        <v>221</v>
      </c>
      <c r="G23" s="326">
        <v>2</v>
      </c>
      <c r="H23" s="327" t="s">
        <v>213</v>
      </c>
      <c r="I23" s="74"/>
      <c r="J23" s="134">
        <v>5</v>
      </c>
      <c r="K23" s="329" t="s">
        <v>222</v>
      </c>
      <c r="L23" s="330"/>
      <c r="M23" s="330"/>
      <c r="N23" s="330"/>
      <c r="O23" s="330"/>
      <c r="P23" s="330"/>
      <c r="Q23" s="330"/>
      <c r="R23" s="330"/>
      <c r="S23" s="330"/>
      <c r="T23" s="330"/>
      <c r="U23" s="330"/>
      <c r="V23" s="330"/>
      <c r="W23" s="331"/>
      <c r="X23" s="334">
        <f>G20*1.6133076913702/100</f>
        <v>18.085179220259942</v>
      </c>
    </row>
    <row r="24" spans="2:24" ht="18.600000000000001" customHeight="1">
      <c r="B24" s="69" t="str">
        <f t="shared" si="0"/>
        <v>Kawlchaw E CL</v>
      </c>
      <c r="C24" s="70">
        <v>24</v>
      </c>
      <c r="E24" s="152">
        <v>6</v>
      </c>
      <c r="F24" s="333" t="s">
        <v>223</v>
      </c>
      <c r="G24" s="326">
        <v>2</v>
      </c>
      <c r="H24" s="327" t="s">
        <v>213</v>
      </c>
      <c r="I24" s="74"/>
      <c r="J24" s="134">
        <v>6</v>
      </c>
      <c r="K24" s="329" t="s">
        <v>224</v>
      </c>
      <c r="L24" s="330"/>
      <c r="M24" s="330"/>
      <c r="N24" s="330"/>
      <c r="O24" s="330"/>
      <c r="P24" s="330"/>
      <c r="Q24" s="330"/>
      <c r="R24" s="330"/>
      <c r="S24" s="330"/>
      <c r="T24" s="330"/>
      <c r="U24" s="330"/>
      <c r="V24" s="330"/>
      <c r="W24" s="331"/>
      <c r="X24" s="334">
        <f>G20*1.60524115291335/100</f>
        <v>17.994753324158651</v>
      </c>
    </row>
    <row r="25" spans="2:24" ht="18.600000000000001" customHeight="1">
      <c r="B25" s="69" t="str">
        <f t="shared" si="0"/>
        <v>Kawlchaw E CL</v>
      </c>
      <c r="C25" s="70">
        <v>25</v>
      </c>
      <c r="E25" s="152">
        <v>7</v>
      </c>
      <c r="F25" s="333" t="s">
        <v>225</v>
      </c>
      <c r="G25" s="326">
        <v>2</v>
      </c>
      <c r="H25" s="327" t="s">
        <v>213</v>
      </c>
      <c r="I25" s="74"/>
      <c r="J25" s="134">
        <v>7</v>
      </c>
      <c r="K25" s="329" t="s">
        <v>226</v>
      </c>
      <c r="L25" s="330"/>
      <c r="M25" s="330"/>
      <c r="N25" s="330"/>
      <c r="O25" s="330"/>
      <c r="P25" s="330"/>
      <c r="Q25" s="330"/>
      <c r="R25" s="330"/>
      <c r="S25" s="330"/>
      <c r="T25" s="330"/>
      <c r="U25" s="330"/>
      <c r="V25" s="330"/>
      <c r="W25" s="331"/>
      <c r="X25" s="334">
        <f>G20*1.60122805003106/100</f>
        <v>17.949766440848183</v>
      </c>
    </row>
    <row r="26" spans="2:24" ht="18.600000000000001" customHeight="1">
      <c r="B26" s="69" t="str">
        <f t="shared" si="0"/>
        <v>Kawlchaw E CL</v>
      </c>
      <c r="C26" s="70">
        <v>26</v>
      </c>
      <c r="E26" s="152">
        <v>8</v>
      </c>
      <c r="F26" s="333" t="s">
        <v>227</v>
      </c>
      <c r="G26" s="326">
        <v>20</v>
      </c>
      <c r="H26" s="327" t="s">
        <v>213</v>
      </c>
      <c r="I26" s="74"/>
      <c r="J26" s="134">
        <v>8</v>
      </c>
      <c r="K26" s="329" t="s">
        <v>228</v>
      </c>
      <c r="L26" s="330"/>
      <c r="M26" s="330"/>
      <c r="N26" s="330"/>
      <c r="O26" s="330"/>
      <c r="P26" s="330"/>
      <c r="Q26" s="330"/>
      <c r="R26" s="330"/>
      <c r="S26" s="330"/>
      <c r="T26" s="330"/>
      <c r="U26" s="330"/>
      <c r="V26" s="330"/>
      <c r="W26" s="331"/>
      <c r="X26" s="334">
        <f>X24*9</f>
        <v>161.95277991742785</v>
      </c>
    </row>
    <row r="27" spans="2:24" ht="18.600000000000001" customHeight="1">
      <c r="B27" s="69" t="str">
        <f t="shared" si="0"/>
        <v>Kawlchaw E CL</v>
      </c>
      <c r="C27" s="70">
        <v>27</v>
      </c>
      <c r="E27" s="152">
        <v>9</v>
      </c>
      <c r="F27" s="333" t="s">
        <v>229</v>
      </c>
      <c r="G27" s="326">
        <v>2</v>
      </c>
      <c r="H27" s="327" t="s">
        <v>213</v>
      </c>
      <c r="I27" s="74"/>
      <c r="J27" s="134">
        <v>9</v>
      </c>
      <c r="K27" s="329" t="s">
        <v>230</v>
      </c>
      <c r="L27" s="330"/>
      <c r="M27" s="330"/>
      <c r="N27" s="330"/>
      <c r="O27" s="330"/>
      <c r="P27" s="330"/>
      <c r="Q27" s="330"/>
      <c r="R27" s="330"/>
      <c r="S27" s="330"/>
      <c r="T27" s="330"/>
      <c r="U27" s="330"/>
      <c r="V27" s="330"/>
      <c r="W27" s="331"/>
      <c r="X27" s="334">
        <f>37*G20/100</f>
        <v>414.77</v>
      </c>
    </row>
    <row r="28" spans="2:24" ht="18.600000000000001" customHeight="1">
      <c r="B28" s="69" t="str">
        <f t="shared" si="0"/>
        <v>Kawlchaw E CL</v>
      </c>
      <c r="C28" s="70">
        <v>28</v>
      </c>
      <c r="E28" s="152">
        <v>10</v>
      </c>
      <c r="F28" s="333" t="s">
        <v>231</v>
      </c>
      <c r="G28" s="326">
        <v>1</v>
      </c>
      <c r="H28" s="327" t="s">
        <v>213</v>
      </c>
      <c r="I28" s="74"/>
      <c r="J28" s="134">
        <v>10</v>
      </c>
      <c r="K28" s="329" t="s">
        <v>232</v>
      </c>
      <c r="L28" s="330"/>
      <c r="M28" s="330"/>
      <c r="N28" s="330"/>
      <c r="O28" s="330"/>
      <c r="P28" s="330"/>
      <c r="Q28" s="330"/>
      <c r="R28" s="330"/>
      <c r="S28" s="330"/>
      <c r="T28" s="330"/>
      <c r="U28" s="330"/>
      <c r="V28" s="330"/>
      <c r="W28" s="331"/>
      <c r="X28" s="334">
        <f>X27</f>
        <v>414.77</v>
      </c>
    </row>
    <row r="29" spans="2:24" ht="18.600000000000001" customHeight="1">
      <c r="B29" s="69" t="str">
        <f t="shared" si="0"/>
        <v>Kawlchaw E CL</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414.77</v>
      </c>
    </row>
    <row r="30" spans="2:24" ht="18.600000000000001" customHeight="1">
      <c r="B30" s="69" t="str">
        <f t="shared" si="0"/>
        <v>Kawlchaw E CL</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414.77</v>
      </c>
    </row>
    <row r="31" spans="2:24" ht="18.600000000000001" customHeight="1">
      <c r="B31" s="69" t="str">
        <f t="shared" si="0"/>
        <v>Kawlchaw E CL</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203.2373</v>
      </c>
    </row>
    <row r="32" spans="2:24" ht="18.600000000000001" customHeight="1">
      <c r="B32" s="69" t="str">
        <f t="shared" si="0"/>
        <v>Kawlchaw E CL</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203.2373</v>
      </c>
    </row>
    <row r="33" spans="2:24" ht="21" customHeight="1">
      <c r="B33" s="69" t="str">
        <f t="shared" si="0"/>
        <v>Kawlchaw E CL</v>
      </c>
      <c r="C33" s="70">
        <v>33</v>
      </c>
      <c r="E33" s="152">
        <v>15</v>
      </c>
      <c r="F33" s="337" t="s">
        <v>609</v>
      </c>
      <c r="G33" s="338">
        <v>1</v>
      </c>
      <c r="H33" s="327" t="s">
        <v>213</v>
      </c>
      <c r="I33" s="74"/>
      <c r="J33" s="134">
        <v>16</v>
      </c>
      <c r="K33" s="329" t="s">
        <v>241</v>
      </c>
      <c r="L33" s="330"/>
      <c r="M33" s="330"/>
      <c r="N33" s="330"/>
      <c r="O33" s="330"/>
      <c r="P33" s="330"/>
      <c r="Q33" s="330"/>
      <c r="R33" s="330"/>
      <c r="S33" s="330"/>
      <c r="T33" s="330"/>
      <c r="U33" s="330"/>
      <c r="V33" s="330"/>
      <c r="W33" s="331"/>
      <c r="X33" s="339">
        <f>12*G20/100</f>
        <v>134.52000000000001</v>
      </c>
    </row>
    <row r="34" spans="2:24" ht="21" customHeight="1">
      <c r="B34" s="69" t="str">
        <f t="shared" si="0"/>
        <v>Kawlchaw E CL</v>
      </c>
      <c r="C34" s="70">
        <v>34</v>
      </c>
      <c r="E34" s="152">
        <v>16</v>
      </c>
      <c r="F34" s="337" t="s">
        <v>564</v>
      </c>
      <c r="G34" s="338">
        <v>2</v>
      </c>
      <c r="H34" s="327" t="s">
        <v>213</v>
      </c>
      <c r="I34" s="74"/>
    </row>
    <row r="35" spans="2:24" ht="21" customHeight="1">
      <c r="B35" s="69" t="str">
        <f t="shared" si="0"/>
        <v>Kawlchaw E CL</v>
      </c>
      <c r="C35" s="70">
        <v>35</v>
      </c>
      <c r="E35" s="152"/>
      <c r="F35" s="340" t="s">
        <v>728</v>
      </c>
      <c r="G35" s="341">
        <f>((T48-(10*T48/100))-T62)</f>
        <v>1.2999999999999998</v>
      </c>
      <c r="H35" s="342">
        <f>G35/((T48-(10*T48/100)))</f>
        <v>0.20634920634920634</v>
      </c>
      <c r="I35" s="74"/>
    </row>
    <row r="36" spans="2:24" ht="6" customHeight="1">
      <c r="B36" s="69" t="str">
        <f t="shared" si="0"/>
        <v>Kawlchaw E CL</v>
      </c>
      <c r="C36" s="70">
        <v>36</v>
      </c>
    </row>
    <row r="37" spans="2:24" ht="7.5" customHeight="1">
      <c r="B37" s="69" t="str">
        <f t="shared" si="0"/>
        <v>Kawlchaw E CL</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Kawlchaw E CL</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Kawlchaw E CL</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Kawlchaw E CL</v>
      </c>
      <c r="C40" s="70">
        <v>40</v>
      </c>
      <c r="D40" s="125"/>
      <c r="E40" s="345">
        <v>1</v>
      </c>
      <c r="F40" s="168" t="s">
        <v>290</v>
      </c>
      <c r="G40" s="193" t="s">
        <v>86</v>
      </c>
      <c r="H40" s="155">
        <v>1</v>
      </c>
      <c r="I40" s="155">
        <v>1</v>
      </c>
      <c r="J40" s="155">
        <v>1</v>
      </c>
      <c r="K40" s="156">
        <v>1</v>
      </c>
      <c r="L40" s="156">
        <v>1</v>
      </c>
      <c r="M40" s="156"/>
      <c r="N40" s="156"/>
      <c r="O40" s="156"/>
      <c r="P40" s="156"/>
      <c r="Q40" s="156"/>
      <c r="R40" s="156"/>
      <c r="S40" s="156"/>
      <c r="T40" s="157">
        <f>SUM(H40:S40)</f>
        <v>5</v>
      </c>
      <c r="U40" s="164">
        <f>T62</f>
        <v>5</v>
      </c>
      <c r="V40" s="171">
        <f>IF(U40=0,0,T40/U40)</f>
        <v>1</v>
      </c>
      <c r="W40" s="199">
        <v>5</v>
      </c>
      <c r="X40" s="177"/>
    </row>
    <row r="41" spans="2:24" ht="22.5" customHeight="1">
      <c r="B41" s="69" t="str">
        <f t="shared" si="0"/>
        <v>Kawlchaw E CL</v>
      </c>
      <c r="C41" s="70">
        <v>41</v>
      </c>
      <c r="D41" s="125"/>
      <c r="E41" s="345">
        <v>2</v>
      </c>
      <c r="F41" s="346" t="s">
        <v>291</v>
      </c>
      <c r="G41" s="193" t="s">
        <v>86</v>
      </c>
      <c r="H41" s="155">
        <v>1</v>
      </c>
      <c r="I41" s="155">
        <v>1</v>
      </c>
      <c r="J41" s="155">
        <v>1</v>
      </c>
      <c r="K41" s="156">
        <v>1</v>
      </c>
      <c r="L41" s="156">
        <v>1</v>
      </c>
      <c r="M41" s="156"/>
      <c r="N41" s="156"/>
      <c r="O41" s="156"/>
      <c r="P41" s="156"/>
      <c r="Q41" s="156"/>
      <c r="R41" s="156"/>
      <c r="S41" s="156"/>
      <c r="T41" s="157">
        <f>SUM(H41:S41)</f>
        <v>5</v>
      </c>
      <c r="U41" s="158">
        <f>G21</f>
        <v>218</v>
      </c>
      <c r="V41" s="171">
        <f>IF(U41=0,0,T41/U41)</f>
        <v>2.2935779816513763E-2</v>
      </c>
      <c r="W41" s="199">
        <v>10</v>
      </c>
      <c r="X41" s="161" t="s">
        <v>796</v>
      </c>
    </row>
    <row r="42" spans="2:24" ht="20.399999999999999" customHeight="1">
      <c r="B42" s="69" t="str">
        <f t="shared" si="0"/>
        <v>Kawlchaw E CL</v>
      </c>
      <c r="C42" s="70">
        <v>42</v>
      </c>
      <c r="D42" s="125"/>
      <c r="E42" s="345">
        <v>3</v>
      </c>
      <c r="F42" s="242" t="s">
        <v>673</v>
      </c>
      <c r="G42" s="193" t="s">
        <v>86</v>
      </c>
      <c r="H42" s="163">
        <v>1</v>
      </c>
      <c r="I42" s="163">
        <v>1</v>
      </c>
      <c r="J42" s="163">
        <v>1</v>
      </c>
      <c r="K42" s="163">
        <v>1</v>
      </c>
      <c r="L42" s="163">
        <v>1</v>
      </c>
      <c r="M42" s="163"/>
      <c r="N42" s="163"/>
      <c r="O42" s="163"/>
      <c r="P42" s="163"/>
      <c r="Q42" s="163"/>
      <c r="R42" s="163"/>
      <c r="S42" s="163"/>
      <c r="T42" s="157">
        <f>SUM(H42:S42)</f>
        <v>5</v>
      </c>
      <c r="U42" s="158">
        <f>COUNT(H42:S42)</f>
        <v>5</v>
      </c>
      <c r="V42" s="171">
        <f>IF(U42=0,0,T42/U42)</f>
        <v>1</v>
      </c>
      <c r="W42" s="199">
        <v>10</v>
      </c>
      <c r="X42" s="161"/>
    </row>
    <row r="43" spans="2:24" ht="21" customHeight="1">
      <c r="B43" s="69" t="str">
        <f t="shared" si="0"/>
        <v>Kawlchaw E CL</v>
      </c>
      <c r="C43" s="70">
        <v>43</v>
      </c>
      <c r="D43" s="125"/>
      <c r="E43" s="345">
        <v>4</v>
      </c>
      <c r="F43" s="153" t="s">
        <v>610</v>
      </c>
      <c r="G43" s="193" t="s">
        <v>86</v>
      </c>
      <c r="H43" s="155">
        <v>1</v>
      </c>
      <c r="I43" s="155">
        <v>1</v>
      </c>
      <c r="J43" s="155">
        <v>1</v>
      </c>
      <c r="K43" s="163">
        <v>1</v>
      </c>
      <c r="L43" s="163">
        <v>1</v>
      </c>
      <c r="M43" s="163"/>
      <c r="N43" s="163"/>
      <c r="O43" s="163"/>
      <c r="P43" s="163"/>
      <c r="Q43" s="163"/>
      <c r="R43" s="163"/>
      <c r="S43" s="163"/>
      <c r="T43" s="157">
        <f>SUM(H43:S43)</f>
        <v>5</v>
      </c>
      <c r="U43" s="158">
        <f>12*G33</f>
        <v>12</v>
      </c>
      <c r="V43" s="171">
        <f>IF(U43=0,0,T43/U43)</f>
        <v>0.41666666666666669</v>
      </c>
      <c r="W43" s="199">
        <v>10</v>
      </c>
      <c r="X43" s="161" t="s">
        <v>796</v>
      </c>
    </row>
    <row r="44" spans="2:24" ht="12.9" customHeight="1">
      <c r="B44" s="69" t="str">
        <f t="shared" si="0"/>
        <v>Kawlchaw E CL</v>
      </c>
      <c r="C44" s="70">
        <v>44</v>
      </c>
      <c r="D44" s="125"/>
      <c r="E44" s="345">
        <v>5</v>
      </c>
      <c r="F44" s="168" t="s">
        <v>307</v>
      </c>
      <c r="G44" s="193" t="s">
        <v>86</v>
      </c>
      <c r="H44" s="155">
        <v>1</v>
      </c>
      <c r="I44" s="155">
        <v>1</v>
      </c>
      <c r="J44" s="155">
        <v>1</v>
      </c>
      <c r="K44" s="163">
        <v>1</v>
      </c>
      <c r="L44" s="163">
        <v>1</v>
      </c>
      <c r="M44" s="163"/>
      <c r="N44" s="163"/>
      <c r="O44" s="163"/>
      <c r="P44" s="163"/>
      <c r="Q44" s="163"/>
      <c r="R44" s="163"/>
      <c r="S44" s="163"/>
      <c r="T44" s="157">
        <f>COUNTIF(H44:S44,1)</f>
        <v>5</v>
      </c>
      <c r="U44" s="158">
        <f>COUNT(H44:S44)</f>
        <v>5</v>
      </c>
      <c r="V44" s="171">
        <f>IF(U44=0,0,T44/U44)</f>
        <v>1</v>
      </c>
      <c r="W44" s="164">
        <v>5</v>
      </c>
      <c r="X44" s="161" t="s">
        <v>796</v>
      </c>
    </row>
    <row r="45" spans="2:24" ht="2.1" customHeight="1">
      <c r="B45" s="69" t="str">
        <f t="shared" si="0"/>
        <v>Kawlchaw E CL</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Kawlchaw E CL</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Kawlchaw E CL</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Kawlchaw E CL</v>
      </c>
      <c r="C48" s="70">
        <v>48</v>
      </c>
      <c r="E48" s="348">
        <v>1</v>
      </c>
      <c r="F48" s="349" t="s">
        <v>242</v>
      </c>
      <c r="G48" s="193" t="s">
        <v>704</v>
      </c>
      <c r="H48" s="155">
        <v>4</v>
      </c>
      <c r="I48" s="155">
        <v>1</v>
      </c>
      <c r="J48" s="155"/>
      <c r="K48" s="156">
        <v>2</v>
      </c>
      <c r="L48" s="156"/>
      <c r="M48" s="156"/>
      <c r="N48" s="156"/>
      <c r="O48" s="156"/>
      <c r="P48" s="156"/>
      <c r="Q48" s="156"/>
      <c r="R48" s="156"/>
      <c r="S48" s="156"/>
      <c r="T48" s="157">
        <f t="shared" ref="T48:T78" si="1">SUM(H48:S48)</f>
        <v>7</v>
      </c>
      <c r="U48" s="158">
        <f>X19</f>
        <v>19.1691</v>
      </c>
      <c r="V48" s="171">
        <f>IF(X19=0,0,T48/X19)</f>
        <v>0.36517103046048066</v>
      </c>
      <c r="W48" s="199">
        <v>2</v>
      </c>
      <c r="X48" s="161" t="s">
        <v>796</v>
      </c>
    </row>
    <row r="49" spans="2:26" ht="14.4">
      <c r="B49" s="69" t="str">
        <f t="shared" si="0"/>
        <v>Kawlchaw E CL</v>
      </c>
      <c r="C49" s="70">
        <v>49</v>
      </c>
      <c r="D49" s="125"/>
      <c r="E49" s="345">
        <v>2</v>
      </c>
      <c r="F49" s="350" t="s">
        <v>243</v>
      </c>
      <c r="G49" s="193" t="s">
        <v>704</v>
      </c>
      <c r="H49" s="155">
        <v>3</v>
      </c>
      <c r="I49" s="155">
        <v>1</v>
      </c>
      <c r="J49" s="155"/>
      <c r="K49" s="156">
        <v>1</v>
      </c>
      <c r="L49" s="156"/>
      <c r="M49" s="156"/>
      <c r="N49" s="156"/>
      <c r="O49" s="156"/>
      <c r="P49" s="156"/>
      <c r="Q49" s="156"/>
      <c r="R49" s="156"/>
      <c r="S49" s="156"/>
      <c r="T49" s="157">
        <f t="shared" si="1"/>
        <v>5</v>
      </c>
      <c r="U49" s="164">
        <f>T48</f>
        <v>7</v>
      </c>
      <c r="V49" s="171">
        <f>IF(T48=0,0,T49/T48)</f>
        <v>0.7142857142857143</v>
      </c>
      <c r="W49" s="199">
        <v>10</v>
      </c>
      <c r="X49" s="179"/>
    </row>
    <row r="50" spans="2:26" ht="14.4">
      <c r="B50" s="69" t="str">
        <f t="shared" si="0"/>
        <v>Kawlchaw E CL</v>
      </c>
      <c r="C50" s="70">
        <v>50</v>
      </c>
      <c r="D50" s="125"/>
      <c r="E50" s="345">
        <v>3</v>
      </c>
      <c r="F50" s="350" t="s">
        <v>244</v>
      </c>
      <c r="G50" s="193" t="s">
        <v>704</v>
      </c>
      <c r="H50" s="155">
        <v>1</v>
      </c>
      <c r="I50" s="155">
        <v>1</v>
      </c>
      <c r="J50" s="155">
        <v>2</v>
      </c>
      <c r="K50" s="156">
        <v>1</v>
      </c>
      <c r="L50" s="156">
        <v>2</v>
      </c>
      <c r="M50" s="156"/>
      <c r="N50" s="156"/>
      <c r="O50" s="156"/>
      <c r="P50" s="156"/>
      <c r="Q50" s="156"/>
      <c r="R50" s="156"/>
      <c r="S50" s="156"/>
      <c r="T50" s="157">
        <f t="shared" si="1"/>
        <v>7</v>
      </c>
      <c r="U50" s="164">
        <f>U49</f>
        <v>7</v>
      </c>
      <c r="V50" s="171">
        <f>IF(T48=0,0,T50/T48)</f>
        <v>1</v>
      </c>
      <c r="W50" s="199">
        <v>10</v>
      </c>
      <c r="X50" s="177"/>
    </row>
    <row r="51" spans="2:26" ht="13.5" customHeight="1">
      <c r="B51" s="69" t="str">
        <f t="shared" si="0"/>
        <v>Kawlchaw E CL</v>
      </c>
      <c r="C51" s="70">
        <v>51</v>
      </c>
      <c r="D51" s="125"/>
      <c r="E51" s="191">
        <v>4</v>
      </c>
      <c r="F51" s="172" t="s">
        <v>245</v>
      </c>
      <c r="G51" s="193" t="s">
        <v>704</v>
      </c>
      <c r="H51" s="155">
        <v>1</v>
      </c>
      <c r="I51" s="155">
        <v>1</v>
      </c>
      <c r="J51" s="155">
        <v>2</v>
      </c>
      <c r="K51" s="156">
        <v>1</v>
      </c>
      <c r="L51" s="156">
        <v>2</v>
      </c>
      <c r="M51" s="156"/>
      <c r="N51" s="156"/>
      <c r="O51" s="156"/>
      <c r="P51" s="156"/>
      <c r="Q51" s="156"/>
      <c r="R51" s="156"/>
      <c r="S51" s="156"/>
      <c r="T51" s="157">
        <f t="shared" si="1"/>
        <v>7</v>
      </c>
      <c r="U51" s="164">
        <f>U50</f>
        <v>7</v>
      </c>
      <c r="V51" s="171">
        <f>IF(U51=0,0,T51/U51)</f>
        <v>1</v>
      </c>
      <c r="W51" s="164">
        <v>5</v>
      </c>
      <c r="X51" s="177"/>
    </row>
    <row r="52" spans="2:26" ht="13.5" customHeight="1">
      <c r="B52" s="69" t="str">
        <f t="shared" si="0"/>
        <v>Kawlchaw E CL</v>
      </c>
      <c r="C52" s="70">
        <v>52</v>
      </c>
      <c r="D52" s="125"/>
      <c r="E52" s="152">
        <v>5</v>
      </c>
      <c r="F52" s="172" t="s">
        <v>246</v>
      </c>
      <c r="G52" s="193" t="s">
        <v>704</v>
      </c>
      <c r="H52" s="155">
        <v>1</v>
      </c>
      <c r="I52" s="155">
        <v>1</v>
      </c>
      <c r="J52" s="155">
        <v>2</v>
      </c>
      <c r="K52" s="156">
        <v>1</v>
      </c>
      <c r="L52" s="156">
        <v>2</v>
      </c>
      <c r="M52" s="156"/>
      <c r="N52" s="156"/>
      <c r="O52" s="156"/>
      <c r="P52" s="156"/>
      <c r="Q52" s="156"/>
      <c r="R52" s="156"/>
      <c r="S52" s="156"/>
      <c r="T52" s="157">
        <f t="shared" si="1"/>
        <v>7</v>
      </c>
      <c r="U52" s="164">
        <f>U51</f>
        <v>7</v>
      </c>
      <c r="V52" s="171">
        <f>IF(U52=0,0,T52/U52)</f>
        <v>1</v>
      </c>
      <c r="W52" s="164"/>
      <c r="X52" s="177"/>
    </row>
    <row r="53" spans="2:26" ht="13.5" customHeight="1">
      <c r="B53" s="69" t="str">
        <f t="shared" si="0"/>
        <v>Kawlchaw E CL</v>
      </c>
      <c r="C53" s="70">
        <v>53</v>
      </c>
      <c r="D53" s="125"/>
      <c r="E53" s="152">
        <v>6</v>
      </c>
      <c r="F53" s="172" t="s">
        <v>247</v>
      </c>
      <c r="G53" s="193" t="s">
        <v>704</v>
      </c>
      <c r="H53" s="155">
        <v>1</v>
      </c>
      <c r="I53" s="155">
        <v>2</v>
      </c>
      <c r="J53" s="155"/>
      <c r="K53" s="156">
        <v>4</v>
      </c>
      <c r="L53" s="156"/>
      <c r="M53" s="156"/>
      <c r="N53" s="156"/>
      <c r="O53" s="156"/>
      <c r="P53" s="156"/>
      <c r="Q53" s="156"/>
      <c r="R53" s="156"/>
      <c r="S53" s="156"/>
      <c r="T53" s="157">
        <f t="shared" si="1"/>
        <v>7</v>
      </c>
      <c r="U53" s="164">
        <f>U52</f>
        <v>7</v>
      </c>
      <c r="V53" s="171">
        <f>IF(U53=0,0,T53/U53)</f>
        <v>1</v>
      </c>
      <c r="W53" s="164"/>
      <c r="X53" s="177"/>
    </row>
    <row r="54" spans="2:26" ht="13.5" customHeight="1">
      <c r="B54" s="69" t="str">
        <f t="shared" si="0"/>
        <v>Kawlchaw E CL</v>
      </c>
      <c r="C54" s="70">
        <v>54</v>
      </c>
      <c r="D54" s="125"/>
      <c r="E54" s="348">
        <v>7</v>
      </c>
      <c r="F54" s="172" t="s">
        <v>248</v>
      </c>
      <c r="G54" s="193" t="s">
        <v>704</v>
      </c>
      <c r="H54" s="155">
        <v>1</v>
      </c>
      <c r="I54" s="155">
        <v>1</v>
      </c>
      <c r="J54" s="155">
        <v>2</v>
      </c>
      <c r="K54" s="156">
        <v>12</v>
      </c>
      <c r="L54" s="156"/>
      <c r="M54" s="156"/>
      <c r="N54" s="156"/>
      <c r="O54" s="156"/>
      <c r="P54" s="156"/>
      <c r="Q54" s="156"/>
      <c r="R54" s="156"/>
      <c r="S54" s="156"/>
      <c r="T54" s="157">
        <f t="shared" si="1"/>
        <v>16</v>
      </c>
      <c r="U54" s="164">
        <f>U53</f>
        <v>7</v>
      </c>
      <c r="V54" s="171">
        <f>IF(U54=0,0,T54/U54)</f>
        <v>2.2857142857142856</v>
      </c>
      <c r="W54" s="199">
        <v>10</v>
      </c>
      <c r="X54" s="177"/>
    </row>
    <row r="55" spans="2:26" ht="13.5" customHeight="1">
      <c r="B55" s="69" t="str">
        <f t="shared" si="0"/>
        <v>Kawlchaw E CL</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Kawlchaw E CL</v>
      </c>
      <c r="C56" s="70">
        <v>56</v>
      </c>
      <c r="D56" s="125"/>
      <c r="E56" s="345">
        <v>9</v>
      </c>
      <c r="F56" s="352" t="s">
        <v>618</v>
      </c>
      <c r="G56" s="193" t="s">
        <v>704</v>
      </c>
      <c r="H56" s="155"/>
      <c r="I56" s="155"/>
      <c r="J56" s="155">
        <v>1</v>
      </c>
      <c r="K56" s="156">
        <v>1</v>
      </c>
      <c r="L56" s="156"/>
      <c r="M56" s="156"/>
      <c r="N56" s="156"/>
      <c r="O56" s="156"/>
      <c r="P56" s="156"/>
      <c r="Q56" s="156"/>
      <c r="R56" s="156"/>
      <c r="S56" s="156"/>
      <c r="T56" s="157">
        <f t="shared" si="1"/>
        <v>2</v>
      </c>
      <c r="U56" s="164">
        <f>T58</f>
        <v>5</v>
      </c>
      <c r="V56" s="171">
        <f>IF(U56=0,0,T56/U56)</f>
        <v>0.4</v>
      </c>
      <c r="W56" s="164">
        <v>10</v>
      </c>
      <c r="X56" s="177"/>
    </row>
    <row r="57" spans="2:26" ht="13.5" customHeight="1">
      <c r="B57" s="69" t="str">
        <f t="shared" si="0"/>
        <v>Kawlchaw E CL</v>
      </c>
      <c r="C57" s="70">
        <v>57</v>
      </c>
      <c r="D57" s="125"/>
      <c r="E57" s="152"/>
      <c r="F57" s="352" t="s">
        <v>619</v>
      </c>
      <c r="G57" s="193" t="s">
        <v>704</v>
      </c>
      <c r="H57" s="155">
        <v>1</v>
      </c>
      <c r="I57" s="155"/>
      <c r="J57" s="155">
        <v>1</v>
      </c>
      <c r="K57" s="156">
        <v>1</v>
      </c>
      <c r="L57" s="156"/>
      <c r="M57" s="156"/>
      <c r="N57" s="156"/>
      <c r="O57" s="156"/>
      <c r="P57" s="156"/>
      <c r="Q57" s="156"/>
      <c r="R57" s="156"/>
      <c r="S57" s="156"/>
      <c r="T57" s="157">
        <f t="shared" si="1"/>
        <v>3</v>
      </c>
      <c r="U57" s="164">
        <f>U58</f>
        <v>5</v>
      </c>
      <c r="V57" s="196">
        <f>IF(U57=0,0,T57/U57)</f>
        <v>0.6</v>
      </c>
      <c r="W57" s="199"/>
      <c r="X57" s="177"/>
    </row>
    <row r="58" spans="2:26" ht="13.5" customHeight="1">
      <c r="B58" s="69" t="str">
        <f t="shared" si="0"/>
        <v>Kawlchaw E CL</v>
      </c>
      <c r="C58" s="70">
        <v>58</v>
      </c>
      <c r="D58" s="125"/>
      <c r="E58" s="152"/>
      <c r="F58" s="172" t="s">
        <v>251</v>
      </c>
      <c r="G58" s="193" t="s">
        <v>704</v>
      </c>
      <c r="H58" s="174">
        <f t="shared" ref="H58:S58" si="2">SUM(H56:H57)</f>
        <v>1</v>
      </c>
      <c r="I58" s="174">
        <f t="shared" si="2"/>
        <v>0</v>
      </c>
      <c r="J58" s="174">
        <f t="shared" si="2"/>
        <v>2</v>
      </c>
      <c r="K58" s="174">
        <f t="shared" si="2"/>
        <v>2</v>
      </c>
      <c r="L58" s="174">
        <f t="shared" si="2"/>
        <v>0</v>
      </c>
      <c r="M58" s="174">
        <f t="shared" si="2"/>
        <v>0</v>
      </c>
      <c r="N58" s="174">
        <f t="shared" si="2"/>
        <v>0</v>
      </c>
      <c r="O58" s="174">
        <f t="shared" si="2"/>
        <v>0</v>
      </c>
      <c r="P58" s="174">
        <f t="shared" si="2"/>
        <v>0</v>
      </c>
      <c r="Q58" s="174">
        <f t="shared" si="2"/>
        <v>0</v>
      </c>
      <c r="R58" s="174">
        <f t="shared" si="2"/>
        <v>0</v>
      </c>
      <c r="S58" s="174">
        <f t="shared" si="2"/>
        <v>0</v>
      </c>
      <c r="T58" s="157">
        <f t="shared" si="1"/>
        <v>5</v>
      </c>
      <c r="U58" s="164">
        <f>U56</f>
        <v>5</v>
      </c>
      <c r="V58" s="159"/>
      <c r="W58" s="164"/>
      <c r="X58" s="177"/>
    </row>
    <row r="59" spans="2:26" ht="18.75" customHeight="1">
      <c r="B59" s="69" t="str">
        <f t="shared" si="0"/>
        <v>Kawlchaw E CL</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3</v>
      </c>
      <c r="V59" s="171">
        <f>IF(U59=0,100%,T59/U59)</f>
        <v>0</v>
      </c>
      <c r="W59" s="199">
        <v>5</v>
      </c>
      <c r="X59" s="177"/>
    </row>
    <row r="60" spans="2:26" ht="16.5" customHeight="1">
      <c r="B60" s="69" t="str">
        <f t="shared" si="0"/>
        <v>Kawlchaw E CL</v>
      </c>
      <c r="C60" s="70">
        <v>60</v>
      </c>
      <c r="D60" s="125"/>
      <c r="E60" s="152">
        <v>11</v>
      </c>
      <c r="F60" s="352" t="s">
        <v>648</v>
      </c>
      <c r="G60" s="193" t="s">
        <v>704</v>
      </c>
      <c r="H60" s="155"/>
      <c r="I60" s="155"/>
      <c r="J60" s="155"/>
      <c r="K60" s="156"/>
      <c r="L60" s="156"/>
      <c r="M60" s="156"/>
      <c r="N60" s="156"/>
      <c r="O60" s="156"/>
      <c r="P60" s="156"/>
      <c r="Q60" s="156"/>
      <c r="R60" s="156"/>
      <c r="S60" s="156"/>
      <c r="T60" s="157">
        <f t="shared" si="1"/>
        <v>0</v>
      </c>
      <c r="U60" s="164"/>
      <c r="V60" s="169"/>
      <c r="W60" s="167"/>
      <c r="X60" s="177"/>
    </row>
    <row r="61" spans="2:26" ht="13.5" customHeight="1">
      <c r="B61" s="69" t="str">
        <f t="shared" si="0"/>
        <v>Kawlchaw E CL</v>
      </c>
      <c r="C61" s="70">
        <v>61</v>
      </c>
      <c r="D61" s="125"/>
      <c r="E61" s="152"/>
      <c r="F61" s="352" t="s">
        <v>649</v>
      </c>
      <c r="G61" s="193" t="s">
        <v>704</v>
      </c>
      <c r="H61" s="155">
        <v>1</v>
      </c>
      <c r="I61" s="155"/>
      <c r="J61" s="155">
        <v>2</v>
      </c>
      <c r="K61" s="156">
        <v>1</v>
      </c>
      <c r="L61" s="156">
        <v>1</v>
      </c>
      <c r="M61" s="156"/>
      <c r="N61" s="156"/>
      <c r="O61" s="156"/>
      <c r="P61" s="156"/>
      <c r="Q61" s="156"/>
      <c r="R61" s="156"/>
      <c r="S61" s="156"/>
      <c r="T61" s="157">
        <f t="shared" si="1"/>
        <v>5</v>
      </c>
      <c r="U61" s="164"/>
      <c r="V61" s="354">
        <f>IF(T60=0,0,T61*1000/T60)</f>
        <v>0</v>
      </c>
      <c r="W61" s="354" t="s">
        <v>627</v>
      </c>
      <c r="X61" s="177"/>
      <c r="Z61" s="355"/>
    </row>
    <row r="62" spans="2:26" ht="13.5" customHeight="1">
      <c r="B62" s="69" t="str">
        <f t="shared" si="0"/>
        <v>Kawlchaw E CL</v>
      </c>
      <c r="C62" s="70">
        <v>62</v>
      </c>
      <c r="D62" s="125"/>
      <c r="E62" s="152"/>
      <c r="F62" s="172" t="s">
        <v>252</v>
      </c>
      <c r="G62" s="193" t="s">
        <v>704</v>
      </c>
      <c r="H62" s="174">
        <f t="shared" ref="H62:S62" si="3">SUM(H60:H61)</f>
        <v>1</v>
      </c>
      <c r="I62" s="174">
        <f t="shared" si="3"/>
        <v>0</v>
      </c>
      <c r="J62" s="174">
        <f t="shared" si="3"/>
        <v>2</v>
      </c>
      <c r="K62" s="174">
        <f t="shared" si="3"/>
        <v>1</v>
      </c>
      <c r="L62" s="174">
        <f t="shared" si="3"/>
        <v>1</v>
      </c>
      <c r="M62" s="174">
        <f t="shared" si="3"/>
        <v>0</v>
      </c>
      <c r="N62" s="174">
        <f t="shared" si="3"/>
        <v>0</v>
      </c>
      <c r="O62" s="174">
        <f t="shared" si="3"/>
        <v>0</v>
      </c>
      <c r="P62" s="174">
        <f t="shared" si="3"/>
        <v>0</v>
      </c>
      <c r="Q62" s="174">
        <f t="shared" si="3"/>
        <v>0</v>
      </c>
      <c r="R62" s="174">
        <f t="shared" si="3"/>
        <v>0</v>
      </c>
      <c r="S62" s="174">
        <f t="shared" si="3"/>
        <v>0</v>
      </c>
      <c r="T62" s="157">
        <f t="shared" si="1"/>
        <v>5</v>
      </c>
      <c r="U62" s="164"/>
      <c r="V62" s="169"/>
      <c r="W62" s="167"/>
      <c r="X62" s="177"/>
    </row>
    <row r="63" spans="2:26" ht="13.5" customHeight="1">
      <c r="B63" s="69" t="str">
        <f t="shared" si="0"/>
        <v>Kawlchaw E CL</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5</v>
      </c>
      <c r="V63" s="196">
        <f>IF(U63=0,0,T63/U63)</f>
        <v>0</v>
      </c>
      <c r="W63" s="167"/>
      <c r="X63" s="177"/>
    </row>
    <row r="64" spans="2:26" ht="13.5" customHeight="1">
      <c r="B64" s="69" t="str">
        <f t="shared" si="0"/>
        <v>Kawlchaw E CL</v>
      </c>
      <c r="C64" s="70">
        <v>64</v>
      </c>
      <c r="D64" s="125"/>
      <c r="E64" s="345">
        <v>13</v>
      </c>
      <c r="F64" s="172" t="s">
        <v>254</v>
      </c>
      <c r="G64" s="193" t="s">
        <v>704</v>
      </c>
      <c r="H64" s="356">
        <f t="shared" ref="H64:S64" si="4">SUM(H62:H63)</f>
        <v>1</v>
      </c>
      <c r="I64" s="356">
        <f t="shared" si="4"/>
        <v>0</v>
      </c>
      <c r="J64" s="356">
        <f t="shared" si="4"/>
        <v>2</v>
      </c>
      <c r="K64" s="356">
        <f t="shared" si="4"/>
        <v>1</v>
      </c>
      <c r="L64" s="356">
        <f t="shared" si="4"/>
        <v>1</v>
      </c>
      <c r="M64" s="356">
        <f t="shared" si="4"/>
        <v>0</v>
      </c>
      <c r="N64" s="356">
        <f t="shared" si="4"/>
        <v>0</v>
      </c>
      <c r="O64" s="356">
        <f t="shared" si="4"/>
        <v>0</v>
      </c>
      <c r="P64" s="356">
        <f t="shared" si="4"/>
        <v>0</v>
      </c>
      <c r="Q64" s="356">
        <f t="shared" si="4"/>
        <v>0</v>
      </c>
      <c r="R64" s="356">
        <f t="shared" si="4"/>
        <v>0</v>
      </c>
      <c r="S64" s="356">
        <f t="shared" si="4"/>
        <v>0</v>
      </c>
      <c r="T64" s="157">
        <f t="shared" si="1"/>
        <v>5</v>
      </c>
      <c r="U64" s="164">
        <f>T62</f>
        <v>5</v>
      </c>
      <c r="V64" s="196">
        <f>IF(U64=0,0,T64/U64)</f>
        <v>1</v>
      </c>
      <c r="W64" s="199">
        <v>5</v>
      </c>
      <c r="X64" s="177"/>
    </row>
    <row r="65" spans="2:24" ht="13.5" customHeight="1">
      <c r="B65" s="69" t="str">
        <f t="shared" si="0"/>
        <v>Kawlchaw E CL</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5</v>
      </c>
      <c r="V65" s="196">
        <f>IF(U65=0,0,T65/U65)</f>
        <v>0</v>
      </c>
      <c r="W65" s="199"/>
      <c r="X65" s="177"/>
    </row>
    <row r="66" spans="2:24" ht="13.5" customHeight="1">
      <c r="B66" s="69" t="str">
        <f t="shared" ref="B66:B129" si="5">B65</f>
        <v>Kawlchaw E CL</v>
      </c>
      <c r="C66" s="70">
        <v>66</v>
      </c>
      <c r="D66" s="125"/>
      <c r="E66" s="345">
        <v>15</v>
      </c>
      <c r="F66" s="172" t="s">
        <v>256</v>
      </c>
      <c r="G66" s="193" t="s">
        <v>704</v>
      </c>
      <c r="H66" s="156">
        <v>1</v>
      </c>
      <c r="I66" s="156"/>
      <c r="J66" s="156">
        <v>2</v>
      </c>
      <c r="K66" s="156">
        <v>1</v>
      </c>
      <c r="L66" s="156">
        <v>1</v>
      </c>
      <c r="M66" s="156"/>
      <c r="N66" s="156"/>
      <c r="O66" s="156"/>
      <c r="P66" s="156"/>
      <c r="Q66" s="156"/>
      <c r="R66" s="156"/>
      <c r="S66" s="156"/>
      <c r="T66" s="157">
        <f t="shared" si="1"/>
        <v>5</v>
      </c>
      <c r="U66" s="164">
        <f>T62</f>
        <v>5</v>
      </c>
      <c r="V66" s="196">
        <f>IF(U66=0,0,T66/U66)</f>
        <v>1</v>
      </c>
      <c r="W66" s="199">
        <v>5</v>
      </c>
      <c r="X66" s="177"/>
    </row>
    <row r="67" spans="2:24" ht="13.5" customHeight="1">
      <c r="B67" s="69" t="str">
        <f t="shared" si="5"/>
        <v>Kawlchaw E CL</v>
      </c>
      <c r="C67" s="70">
        <v>67</v>
      </c>
      <c r="D67" s="125"/>
      <c r="E67" s="345">
        <v>16</v>
      </c>
      <c r="F67" s="172" t="s">
        <v>257</v>
      </c>
      <c r="G67" s="193" t="s">
        <v>704</v>
      </c>
      <c r="H67" s="155">
        <v>9</v>
      </c>
      <c r="I67" s="155">
        <v>1</v>
      </c>
      <c r="J67" s="155">
        <v>7</v>
      </c>
      <c r="K67" s="156">
        <v>2</v>
      </c>
      <c r="L67" s="156"/>
      <c r="M67" s="156"/>
      <c r="N67" s="156"/>
      <c r="O67" s="156"/>
      <c r="P67" s="156"/>
      <c r="Q67" s="156"/>
      <c r="R67" s="156"/>
      <c r="S67" s="156"/>
      <c r="T67" s="157">
        <f t="shared" si="1"/>
        <v>19</v>
      </c>
      <c r="U67" s="164">
        <f>50*X33/100</f>
        <v>67.260000000000005</v>
      </c>
      <c r="V67" s="171">
        <f>IF(U67=0,0,T67/U67)</f>
        <v>0.2824858757062147</v>
      </c>
      <c r="W67" s="164"/>
      <c r="X67" s="179"/>
    </row>
    <row r="68" spans="2:24" ht="13.5" customHeight="1">
      <c r="B68" s="69" t="str">
        <f t="shared" si="5"/>
        <v>Kawlchaw E CL</v>
      </c>
      <c r="C68" s="70">
        <v>68</v>
      </c>
      <c r="D68" s="125"/>
      <c r="E68" s="152">
        <v>17</v>
      </c>
      <c r="F68" s="172" t="s">
        <v>258</v>
      </c>
      <c r="G68" s="193" t="s">
        <v>704</v>
      </c>
      <c r="H68" s="155">
        <v>3</v>
      </c>
      <c r="I68" s="155">
        <v>2</v>
      </c>
      <c r="J68" s="155">
        <v>7</v>
      </c>
      <c r="K68" s="156">
        <v>2</v>
      </c>
      <c r="L68" s="156"/>
      <c r="M68" s="156"/>
      <c r="N68" s="156"/>
      <c r="O68" s="156"/>
      <c r="P68" s="156"/>
      <c r="Q68" s="156"/>
      <c r="R68" s="156"/>
      <c r="S68" s="156"/>
      <c r="T68" s="157">
        <f t="shared" si="1"/>
        <v>14</v>
      </c>
      <c r="U68" s="199"/>
      <c r="V68" s="357"/>
      <c r="W68" s="164"/>
      <c r="X68" s="179"/>
    </row>
    <row r="69" spans="2:24" ht="13.5" customHeight="1">
      <c r="B69" s="69" t="str">
        <f t="shared" si="5"/>
        <v>Kawlchaw E CL</v>
      </c>
      <c r="C69" s="70">
        <v>69</v>
      </c>
      <c r="D69" s="125"/>
      <c r="E69" s="152"/>
      <c r="F69" s="172" t="s">
        <v>259</v>
      </c>
      <c r="G69" s="193" t="s">
        <v>704</v>
      </c>
      <c r="H69" s="155"/>
      <c r="I69" s="155"/>
      <c r="J69" s="155"/>
      <c r="K69" s="156"/>
      <c r="L69" s="156"/>
      <c r="M69" s="156"/>
      <c r="N69" s="156"/>
      <c r="O69" s="156"/>
      <c r="P69" s="156"/>
      <c r="Q69" s="156"/>
      <c r="R69" s="156"/>
      <c r="S69" s="156"/>
      <c r="T69" s="157">
        <f t="shared" si="1"/>
        <v>0</v>
      </c>
      <c r="U69" s="199"/>
      <c r="V69" s="357"/>
      <c r="W69" s="167"/>
      <c r="X69" s="179"/>
    </row>
    <row r="70" spans="2:24" ht="13.5" customHeight="1">
      <c r="B70" s="69" t="str">
        <f t="shared" si="5"/>
        <v>Kawlchaw E CL</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Kawlchaw E CL</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Kawlchaw E CL</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Kawlchaw E CL</v>
      </c>
      <c r="C73" s="70">
        <v>73</v>
      </c>
      <c r="D73" s="125"/>
      <c r="E73" s="152">
        <v>19</v>
      </c>
      <c r="F73" s="172" t="s">
        <v>263</v>
      </c>
      <c r="G73" s="193" t="s">
        <v>704</v>
      </c>
      <c r="H73" s="155"/>
      <c r="I73" s="155"/>
      <c r="J73" s="155"/>
      <c r="K73" s="156"/>
      <c r="L73" s="156"/>
      <c r="M73" s="156"/>
      <c r="N73" s="156"/>
      <c r="O73" s="156"/>
      <c r="P73" s="156"/>
      <c r="Q73" s="156"/>
      <c r="R73" s="156"/>
      <c r="S73" s="156"/>
      <c r="T73" s="157">
        <f t="shared" si="1"/>
        <v>0</v>
      </c>
      <c r="U73" s="164">
        <f>T56</f>
        <v>2</v>
      </c>
      <c r="V73" s="171">
        <f>IF(U73=0,0,T73/U73)</f>
        <v>0</v>
      </c>
      <c r="W73" s="164"/>
      <c r="X73" s="177"/>
    </row>
    <row r="74" spans="2:24" ht="13.5" customHeight="1">
      <c r="B74" s="69" t="str">
        <f t="shared" si="5"/>
        <v>Kawlchaw E CL</v>
      </c>
      <c r="C74" s="70">
        <v>74</v>
      </c>
      <c r="D74" s="125"/>
      <c r="E74" s="152">
        <v>20</v>
      </c>
      <c r="F74" s="176" t="s">
        <v>620</v>
      </c>
      <c r="G74" s="193" t="s">
        <v>704</v>
      </c>
      <c r="H74" s="155"/>
      <c r="I74" s="155"/>
      <c r="J74" s="155"/>
      <c r="K74" s="156"/>
      <c r="L74" s="156"/>
      <c r="M74" s="156"/>
      <c r="N74" s="156"/>
      <c r="O74" s="156"/>
      <c r="P74" s="156"/>
      <c r="Q74" s="156"/>
      <c r="R74" s="156"/>
      <c r="S74" s="156"/>
      <c r="T74" s="157">
        <f t="shared" si="1"/>
        <v>0</v>
      </c>
      <c r="U74" s="164">
        <f>T56</f>
        <v>2</v>
      </c>
      <c r="V74" s="171">
        <f>IF(U74=0,0,T74/U74)</f>
        <v>0</v>
      </c>
      <c r="W74" s="164"/>
      <c r="X74" s="177"/>
    </row>
    <row r="75" spans="2:24" ht="13.5" customHeight="1">
      <c r="B75" s="69" t="str">
        <f t="shared" si="5"/>
        <v>Kawlchaw E CL</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2</v>
      </c>
      <c r="V75" s="171">
        <f>IF(U75=0,0,T75/U75)</f>
        <v>0</v>
      </c>
      <c r="W75" s="164"/>
      <c r="X75" s="177"/>
    </row>
    <row r="76" spans="2:24" ht="13.5" customHeight="1">
      <c r="B76" s="69" t="str">
        <f t="shared" si="5"/>
        <v>Kawlchaw E CL</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0.2</v>
      </c>
      <c r="V76" s="171">
        <f>IF(U76=0,0,T76/U76)</f>
        <v>0</v>
      </c>
      <c r="W76" s="164"/>
      <c r="X76" s="177"/>
    </row>
    <row r="77" spans="2:24" ht="13.5" customHeight="1">
      <c r="B77" s="69" t="str">
        <f t="shared" si="5"/>
        <v>Kawlchaw E CL</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0.2</v>
      </c>
      <c r="V77" s="171">
        <f>IF(U77=0,0,T77/U77)</f>
        <v>0</v>
      </c>
      <c r="W77" s="164"/>
      <c r="X77" s="177"/>
    </row>
    <row r="78" spans="2:24" ht="3.9" customHeight="1">
      <c r="B78" s="69" t="str">
        <f t="shared" si="5"/>
        <v>Kawlchaw E CL</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Kawlchaw E CL</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Kawlchaw E CL</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Kawlchaw E CL</v>
      </c>
      <c r="C81" s="70">
        <v>81</v>
      </c>
      <c r="D81" s="125"/>
      <c r="E81" s="191">
        <v>1</v>
      </c>
      <c r="F81" s="192" t="s">
        <v>265</v>
      </c>
      <c r="G81" s="193" t="s">
        <v>704</v>
      </c>
      <c r="H81" s="155">
        <v>1</v>
      </c>
      <c r="I81" s="155">
        <v>1</v>
      </c>
      <c r="J81" s="155"/>
      <c r="K81" s="156">
        <v>1</v>
      </c>
      <c r="L81" s="156">
        <v>1</v>
      </c>
      <c r="M81" s="156"/>
      <c r="N81" s="156"/>
      <c r="O81" s="156"/>
      <c r="P81" s="156"/>
      <c r="Q81" s="156"/>
      <c r="R81" s="156"/>
      <c r="S81" s="156"/>
      <c r="T81" s="157">
        <f t="shared" ref="T81:T90" si="7">SUM(H81:S81)</f>
        <v>4</v>
      </c>
      <c r="U81" s="158">
        <f>COUNT(H81:S81)</f>
        <v>4</v>
      </c>
      <c r="V81" s="159"/>
      <c r="W81" s="164"/>
      <c r="X81" s="161"/>
    </row>
    <row r="82" spans="2:24" ht="12" customHeight="1">
      <c r="B82" s="69" t="str">
        <f t="shared" si="5"/>
        <v>Kawlchaw E CL</v>
      </c>
      <c r="C82" s="70">
        <v>82</v>
      </c>
      <c r="D82" s="125"/>
      <c r="E82" s="191">
        <v>2</v>
      </c>
      <c r="F82" s="192" t="s">
        <v>266</v>
      </c>
      <c r="G82" s="193" t="s">
        <v>704</v>
      </c>
      <c r="H82" s="155">
        <v>1</v>
      </c>
      <c r="I82" s="155">
        <v>1</v>
      </c>
      <c r="J82" s="155"/>
      <c r="K82" s="156">
        <v>1</v>
      </c>
      <c r="L82" s="156">
        <v>1</v>
      </c>
      <c r="M82" s="156"/>
      <c r="N82" s="156"/>
      <c r="O82" s="156"/>
      <c r="P82" s="156"/>
      <c r="Q82" s="156"/>
      <c r="R82" s="156"/>
      <c r="S82" s="156"/>
      <c r="T82" s="157">
        <f t="shared" si="7"/>
        <v>4</v>
      </c>
      <c r="U82" s="164">
        <f>U81</f>
        <v>4</v>
      </c>
      <c r="V82" s="159">
        <f>IF(U82=0,0,T82/U82)</f>
        <v>1</v>
      </c>
      <c r="W82" s="199"/>
      <c r="X82" s="177"/>
    </row>
    <row r="83" spans="2:24" ht="12" customHeight="1">
      <c r="B83" s="69" t="str">
        <f t="shared" si="5"/>
        <v>Kawlchaw E CL</v>
      </c>
      <c r="C83" s="70">
        <v>83</v>
      </c>
      <c r="D83" s="125"/>
      <c r="E83" s="191">
        <v>3</v>
      </c>
      <c r="F83" s="192" t="s">
        <v>267</v>
      </c>
      <c r="G83" s="193" t="s">
        <v>704</v>
      </c>
      <c r="H83" s="360">
        <v>1</v>
      </c>
      <c r="I83" s="360"/>
      <c r="J83" s="360"/>
      <c r="K83" s="361">
        <v>3</v>
      </c>
      <c r="L83" s="361">
        <v>1</v>
      </c>
      <c r="M83" s="361"/>
      <c r="N83" s="361"/>
      <c r="O83" s="361"/>
      <c r="P83" s="361"/>
      <c r="Q83" s="361"/>
      <c r="R83" s="361"/>
      <c r="S83" s="156"/>
      <c r="T83" s="205">
        <f t="shared" si="7"/>
        <v>5</v>
      </c>
      <c r="U83" s="164">
        <f>T48</f>
        <v>7</v>
      </c>
      <c r="V83" s="171">
        <f t="shared" ref="V83:V90" si="8">IF(U83=0,0,T83/U83)</f>
        <v>0.7142857142857143</v>
      </c>
      <c r="W83" s="199">
        <v>5</v>
      </c>
      <c r="X83" s="177" t="s">
        <v>268</v>
      </c>
    </row>
    <row r="84" spans="2:24" ht="12" customHeight="1">
      <c r="B84" s="69" t="str">
        <f t="shared" si="5"/>
        <v>Kawlchaw E CL</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5</v>
      </c>
      <c r="V84" s="171">
        <f t="shared" si="8"/>
        <v>0</v>
      </c>
      <c r="W84" s="199">
        <v>5</v>
      </c>
      <c r="X84" s="177"/>
    </row>
    <row r="85" spans="2:24" ht="12" customHeight="1">
      <c r="B85" s="69" t="str">
        <f t="shared" si="5"/>
        <v>Kawlchaw E CL</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5</v>
      </c>
      <c r="V85" s="171">
        <f t="shared" si="8"/>
        <v>0</v>
      </c>
      <c r="W85" s="164"/>
      <c r="X85" s="177"/>
    </row>
    <row r="86" spans="2:24" ht="12" customHeight="1">
      <c r="B86" s="69" t="str">
        <f t="shared" si="5"/>
        <v>Kawlchaw E CL</v>
      </c>
      <c r="C86" s="70">
        <v>86</v>
      </c>
      <c r="D86" s="125"/>
      <c r="E86" s="191">
        <v>6</v>
      </c>
      <c r="F86" s="192" t="s">
        <v>84</v>
      </c>
      <c r="G86" s="193" t="s">
        <v>704</v>
      </c>
      <c r="H86" s="163"/>
      <c r="I86" s="163"/>
      <c r="J86" s="163"/>
      <c r="K86" s="156"/>
      <c r="L86" s="156"/>
      <c r="M86" s="156"/>
      <c r="N86" s="156"/>
      <c r="O86" s="156"/>
      <c r="P86" s="156"/>
      <c r="Q86" s="156"/>
      <c r="R86" s="156"/>
      <c r="S86" s="156"/>
      <c r="T86" s="157">
        <f t="shared" si="7"/>
        <v>0</v>
      </c>
      <c r="U86" s="164">
        <f>T62</f>
        <v>5</v>
      </c>
      <c r="V86" s="171">
        <f t="shared" si="8"/>
        <v>0</v>
      </c>
      <c r="W86" s="164"/>
      <c r="X86" s="177"/>
    </row>
    <row r="87" spans="2:24" ht="12" customHeight="1">
      <c r="B87" s="69" t="str">
        <f t="shared" si="5"/>
        <v>Kawlchaw E CL</v>
      </c>
      <c r="C87" s="70">
        <v>87</v>
      </c>
      <c r="D87" s="125"/>
      <c r="E87" s="348">
        <v>7</v>
      </c>
      <c r="F87" s="192" t="s">
        <v>270</v>
      </c>
      <c r="G87" s="193" t="s">
        <v>704</v>
      </c>
      <c r="H87" s="155">
        <v>2</v>
      </c>
      <c r="I87" s="155">
        <v>2</v>
      </c>
      <c r="J87" s="155"/>
      <c r="K87" s="156">
        <v>2</v>
      </c>
      <c r="L87" s="156">
        <v>4</v>
      </c>
      <c r="M87" s="156"/>
      <c r="N87" s="156"/>
      <c r="O87" s="156"/>
      <c r="P87" s="156"/>
      <c r="Q87" s="156"/>
      <c r="R87" s="156"/>
      <c r="S87" s="156"/>
      <c r="T87" s="157">
        <f t="shared" si="7"/>
        <v>10</v>
      </c>
      <c r="U87" s="164">
        <f>T62</f>
        <v>5</v>
      </c>
      <c r="V87" s="171">
        <f t="shared" si="8"/>
        <v>2</v>
      </c>
      <c r="W87" s="199">
        <v>10</v>
      </c>
      <c r="X87" s="177"/>
    </row>
    <row r="88" spans="2:24" ht="12" customHeight="1">
      <c r="B88" s="69" t="str">
        <f t="shared" si="5"/>
        <v>Kawlchaw E CL</v>
      </c>
      <c r="C88" s="70">
        <v>88</v>
      </c>
      <c r="D88" s="125"/>
      <c r="E88" s="348">
        <v>8</v>
      </c>
      <c r="F88" s="192" t="s">
        <v>271</v>
      </c>
      <c r="G88" s="193" t="s">
        <v>704</v>
      </c>
      <c r="H88" s="155">
        <v>1</v>
      </c>
      <c r="I88" s="155"/>
      <c r="J88" s="155"/>
      <c r="K88" s="156"/>
      <c r="L88" s="156">
        <v>1</v>
      </c>
      <c r="M88" s="156"/>
      <c r="N88" s="156"/>
      <c r="O88" s="156"/>
      <c r="P88" s="156"/>
      <c r="Q88" s="156"/>
      <c r="R88" s="156"/>
      <c r="S88" s="156"/>
      <c r="T88" s="157">
        <f t="shared" si="7"/>
        <v>2</v>
      </c>
      <c r="U88" s="158">
        <f>X23</f>
        <v>18.085179220259942</v>
      </c>
      <c r="V88" s="171">
        <f t="shared" si="8"/>
        <v>0.11058778990475791</v>
      </c>
      <c r="W88" s="199">
        <v>5</v>
      </c>
      <c r="X88" s="161" t="s">
        <v>796</v>
      </c>
    </row>
    <row r="89" spans="2:24" ht="12" customHeight="1">
      <c r="B89" s="69" t="str">
        <f t="shared" si="5"/>
        <v>Kawlchaw E CL</v>
      </c>
      <c r="C89" s="70">
        <v>89</v>
      </c>
      <c r="D89" s="125"/>
      <c r="E89" s="191">
        <v>9</v>
      </c>
      <c r="F89" s="192" t="s">
        <v>272</v>
      </c>
      <c r="G89" s="193" t="s">
        <v>704</v>
      </c>
      <c r="H89" s="155"/>
      <c r="I89" s="155"/>
      <c r="J89" s="155"/>
      <c r="K89" s="156">
        <v>2</v>
      </c>
      <c r="L89" s="156"/>
      <c r="M89" s="156"/>
      <c r="N89" s="156"/>
      <c r="O89" s="156"/>
      <c r="P89" s="156"/>
      <c r="Q89" s="156"/>
      <c r="R89" s="156"/>
      <c r="S89" s="156"/>
      <c r="T89" s="157">
        <f t="shared" si="7"/>
        <v>2</v>
      </c>
      <c r="U89" s="158">
        <f>X24</f>
        <v>17.994753324158651</v>
      </c>
      <c r="V89" s="171">
        <f t="shared" si="8"/>
        <v>0.1111435074419677</v>
      </c>
      <c r="W89" s="164">
        <v>5</v>
      </c>
      <c r="X89" s="161" t="s">
        <v>796</v>
      </c>
    </row>
    <row r="90" spans="2:24" ht="12" customHeight="1">
      <c r="B90" s="69" t="str">
        <f t="shared" si="5"/>
        <v>Kawlchaw E CL</v>
      </c>
      <c r="C90" s="70">
        <v>90</v>
      </c>
      <c r="D90" s="125"/>
      <c r="E90" s="191">
        <v>10</v>
      </c>
      <c r="F90" s="192" t="s">
        <v>273</v>
      </c>
      <c r="G90" s="193" t="s">
        <v>704</v>
      </c>
      <c r="H90" s="155"/>
      <c r="I90" s="155"/>
      <c r="J90" s="155"/>
      <c r="K90" s="156">
        <v>1</v>
      </c>
      <c r="L90" s="156"/>
      <c r="M90" s="156"/>
      <c r="N90" s="156"/>
      <c r="O90" s="156"/>
      <c r="P90" s="156"/>
      <c r="Q90" s="156"/>
      <c r="R90" s="156"/>
      <c r="S90" s="156"/>
      <c r="T90" s="157">
        <f t="shared" si="7"/>
        <v>1</v>
      </c>
      <c r="U90" s="158">
        <f>X25</f>
        <v>17.949766440848183</v>
      </c>
      <c r="V90" s="171">
        <f t="shared" si="8"/>
        <v>5.5711031299232147E-2</v>
      </c>
      <c r="W90" s="164">
        <v>5</v>
      </c>
      <c r="X90" s="161" t="s">
        <v>796</v>
      </c>
    </row>
    <row r="91" spans="2:24" ht="1.5" customHeight="1">
      <c r="B91" s="69" t="str">
        <f t="shared" si="5"/>
        <v>Kawlchaw E CL</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Kawlchaw E CL</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Kawlchaw E CL</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Kawlchaw E CL</v>
      </c>
      <c r="C94" s="70">
        <v>94</v>
      </c>
      <c r="D94" s="125"/>
      <c r="E94" s="345">
        <v>1</v>
      </c>
      <c r="F94" s="195" t="s">
        <v>274</v>
      </c>
      <c r="G94" s="193" t="s">
        <v>704</v>
      </c>
      <c r="H94" s="174">
        <f>SUM(H95:H98)</f>
        <v>7</v>
      </c>
      <c r="I94" s="174">
        <f t="shared" ref="I94:S94" si="9">SUM(I95:I98)</f>
        <v>5</v>
      </c>
      <c r="J94" s="174">
        <f t="shared" si="9"/>
        <v>0</v>
      </c>
      <c r="K94" s="174">
        <f t="shared" si="9"/>
        <v>12</v>
      </c>
      <c r="L94" s="174">
        <f t="shared" si="9"/>
        <v>5</v>
      </c>
      <c r="M94" s="174">
        <f t="shared" si="9"/>
        <v>0</v>
      </c>
      <c r="N94" s="174">
        <f t="shared" si="9"/>
        <v>0</v>
      </c>
      <c r="O94" s="174">
        <f t="shared" si="9"/>
        <v>0</v>
      </c>
      <c r="P94" s="174">
        <f t="shared" si="9"/>
        <v>0</v>
      </c>
      <c r="Q94" s="174">
        <f t="shared" si="9"/>
        <v>0</v>
      </c>
      <c r="R94" s="174">
        <f t="shared" si="9"/>
        <v>0</v>
      </c>
      <c r="S94" s="174">
        <f t="shared" si="9"/>
        <v>0</v>
      </c>
      <c r="T94" s="157">
        <f t="shared" ref="T94:T101" si="10">SUM(H94:S94)</f>
        <v>29</v>
      </c>
      <c r="U94" s="164">
        <f>10*G20/100</f>
        <v>112.1</v>
      </c>
      <c r="V94" s="171">
        <f>IF(U94=0,0,T94/U94)</f>
        <v>0.25869759143621768</v>
      </c>
      <c r="W94" s="199">
        <v>10</v>
      </c>
      <c r="X94" s="177"/>
    </row>
    <row r="95" spans="2:24" ht="15.9" customHeight="1">
      <c r="B95" s="69" t="str">
        <f t="shared" si="5"/>
        <v>Kawlchaw E CL</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Kawlchaw E CL</v>
      </c>
      <c r="C96" s="70">
        <v>96</v>
      </c>
      <c r="D96" s="125"/>
      <c r="E96" s="191"/>
      <c r="F96" s="203" t="s">
        <v>624</v>
      </c>
      <c r="G96" s="193" t="s">
        <v>704</v>
      </c>
      <c r="H96" s="155"/>
      <c r="I96" s="155"/>
      <c r="J96" s="155"/>
      <c r="K96" s="156"/>
      <c r="L96" s="156"/>
      <c r="M96" s="156"/>
      <c r="N96" s="156"/>
      <c r="O96" s="156"/>
      <c r="P96" s="156"/>
      <c r="Q96" s="156"/>
      <c r="R96" s="156"/>
      <c r="S96" s="156"/>
      <c r="T96" s="157">
        <f t="shared" si="10"/>
        <v>0</v>
      </c>
      <c r="U96" s="164"/>
      <c r="V96" s="171">
        <f>IF(T94=0,0,T96/T94)</f>
        <v>0</v>
      </c>
      <c r="W96" s="164"/>
      <c r="X96" s="177"/>
    </row>
    <row r="97" spans="2:26" ht="13.5" customHeight="1">
      <c r="B97" s="69" t="str">
        <f t="shared" si="5"/>
        <v>Kawlchaw E CL</v>
      </c>
      <c r="C97" s="70">
        <v>97</v>
      </c>
      <c r="D97" s="125"/>
      <c r="E97" s="191"/>
      <c r="F97" s="203" t="s">
        <v>626</v>
      </c>
      <c r="G97" s="193" t="s">
        <v>704</v>
      </c>
      <c r="H97" s="155">
        <v>7</v>
      </c>
      <c r="I97" s="155">
        <v>5</v>
      </c>
      <c r="J97" s="155"/>
      <c r="K97" s="156">
        <v>12</v>
      </c>
      <c r="L97" s="156">
        <v>5</v>
      </c>
      <c r="M97" s="156"/>
      <c r="N97" s="156"/>
      <c r="O97" s="156"/>
      <c r="P97" s="156"/>
      <c r="Q97" s="156"/>
      <c r="R97" s="156"/>
      <c r="S97" s="156"/>
      <c r="T97" s="157">
        <f t="shared" si="10"/>
        <v>29</v>
      </c>
      <c r="U97" s="164"/>
      <c r="V97" s="171">
        <f>IF(T94=0,0,T97/T94)</f>
        <v>1</v>
      </c>
      <c r="W97" s="164"/>
      <c r="X97" s="177"/>
    </row>
    <row r="98" spans="2:26" ht="13.5" customHeight="1">
      <c r="B98" s="69" t="str">
        <f t="shared" si="5"/>
        <v>Kawlchaw E CL</v>
      </c>
      <c r="C98" s="70">
        <v>98</v>
      </c>
      <c r="D98" s="125"/>
      <c r="E98" s="191"/>
      <c r="F98" s="195" t="s">
        <v>794</v>
      </c>
      <c r="G98" s="193" t="s">
        <v>704</v>
      </c>
      <c r="H98" s="155"/>
      <c r="I98" s="155"/>
      <c r="J98" s="155"/>
      <c r="K98" s="156"/>
      <c r="L98" s="156"/>
      <c r="M98" s="156"/>
      <c r="N98" s="156"/>
      <c r="O98" s="156"/>
      <c r="P98" s="156"/>
      <c r="Q98" s="156"/>
      <c r="R98" s="156"/>
      <c r="S98" s="156"/>
      <c r="T98" s="157">
        <f t="shared" si="10"/>
        <v>0</v>
      </c>
      <c r="U98" s="164"/>
      <c r="V98" s="171">
        <f>IF(T94=0,0,T98/T94)</f>
        <v>0</v>
      </c>
      <c r="W98" s="164"/>
      <c r="X98" s="177"/>
    </row>
    <row r="99" spans="2:26" ht="13.5" customHeight="1">
      <c r="B99" s="69" t="str">
        <f t="shared" si="5"/>
        <v>Kawlchaw E CL</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1</v>
      </c>
      <c r="V99" s="357">
        <f>IF(U99=0,0,T99/U99)</f>
        <v>0</v>
      </c>
      <c r="W99" s="167"/>
      <c r="X99" s="161" t="s">
        <v>797</v>
      </c>
    </row>
    <row r="100" spans="2:26" ht="13.5" customHeight="1">
      <c r="B100" s="69" t="str">
        <f t="shared" si="5"/>
        <v>Kawlchaw E CL</v>
      </c>
      <c r="C100" s="70">
        <v>100</v>
      </c>
      <c r="D100" s="125"/>
      <c r="E100" s="191"/>
      <c r="F100" s="195" t="s">
        <v>92</v>
      </c>
      <c r="G100" s="193" t="s">
        <v>704</v>
      </c>
      <c r="H100" s="155"/>
      <c r="I100" s="155"/>
      <c r="J100" s="155"/>
      <c r="K100" s="156"/>
      <c r="L100" s="156">
        <v>1</v>
      </c>
      <c r="M100" s="156"/>
      <c r="N100" s="156"/>
      <c r="O100" s="156"/>
      <c r="P100" s="156"/>
      <c r="Q100" s="156"/>
      <c r="R100" s="156"/>
      <c r="S100" s="156"/>
      <c r="T100" s="157">
        <f t="shared" si="10"/>
        <v>1</v>
      </c>
      <c r="U100" s="164">
        <f>T101</f>
        <v>1</v>
      </c>
      <c r="V100" s="357">
        <f>IF(U100=0,0,T100/U100)</f>
        <v>1</v>
      </c>
      <c r="W100" s="167"/>
      <c r="X100" s="161" t="s">
        <v>797</v>
      </c>
    </row>
    <row r="101" spans="2:26" ht="13.5" customHeight="1">
      <c r="B101" s="69" t="str">
        <f t="shared" si="5"/>
        <v>Kawlchaw E CL</v>
      </c>
      <c r="C101" s="70">
        <v>101</v>
      </c>
      <c r="D101" s="125"/>
      <c r="E101" s="348"/>
      <c r="F101" s="195" t="s">
        <v>93</v>
      </c>
      <c r="G101" s="193" t="s">
        <v>704</v>
      </c>
      <c r="H101" s="174">
        <f t="shared" ref="H101:S101" si="11">SUM(H99:H100)</f>
        <v>0</v>
      </c>
      <c r="I101" s="174">
        <f t="shared" si="11"/>
        <v>0</v>
      </c>
      <c r="J101" s="174">
        <f t="shared" si="11"/>
        <v>0</v>
      </c>
      <c r="K101" s="174">
        <f t="shared" si="11"/>
        <v>0</v>
      </c>
      <c r="L101" s="174">
        <f t="shared" si="11"/>
        <v>1</v>
      </c>
      <c r="M101" s="174">
        <f t="shared" si="11"/>
        <v>0</v>
      </c>
      <c r="N101" s="174">
        <f t="shared" si="11"/>
        <v>0</v>
      </c>
      <c r="O101" s="174">
        <f t="shared" si="11"/>
        <v>0</v>
      </c>
      <c r="P101" s="174">
        <f t="shared" si="11"/>
        <v>0</v>
      </c>
      <c r="Q101" s="174">
        <f t="shared" si="11"/>
        <v>0</v>
      </c>
      <c r="R101" s="174">
        <f t="shared" si="11"/>
        <v>0</v>
      </c>
      <c r="S101" s="174">
        <f t="shared" si="11"/>
        <v>0</v>
      </c>
      <c r="T101" s="157">
        <f t="shared" si="10"/>
        <v>1</v>
      </c>
      <c r="U101" s="164"/>
      <c r="V101" s="363">
        <f>IF(G20=0,0,T101*1000/G20)</f>
        <v>0.89206066012488849</v>
      </c>
      <c r="W101" s="354" t="s">
        <v>275</v>
      </c>
      <c r="X101" s="177"/>
      <c r="Z101" s="364"/>
    </row>
    <row r="102" spans="2:26" ht="13.5" customHeight="1">
      <c r="B102" s="69" t="str">
        <f t="shared" si="5"/>
        <v>Kawlchaw E CL</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Kawlchaw E CL</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Kawlchaw E CL</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Kawlchaw E CL</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Kawlchaw E CL</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Kawlchaw E CL</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2.66</v>
      </c>
      <c r="V107" s="171">
        <f>IF(U107=0,0,T107/U107)</f>
        <v>0</v>
      </c>
      <c r="W107" s="164">
        <v>10</v>
      </c>
      <c r="X107" s="177"/>
    </row>
    <row r="108" spans="2:26" ht="1.5" customHeight="1">
      <c r="B108" s="69" t="str">
        <f t="shared" si="5"/>
        <v>Kawlchaw E CL</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Kawlchaw E CL</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Kawlchaw E CL</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Kawlchaw E CL</v>
      </c>
      <c r="C111" s="70">
        <v>111</v>
      </c>
      <c r="D111" s="125"/>
      <c r="E111" s="348">
        <v>1</v>
      </c>
      <c r="F111" s="195" t="s">
        <v>279</v>
      </c>
      <c r="G111" s="193" t="s">
        <v>704</v>
      </c>
      <c r="H111" s="204">
        <f t="shared" ref="H111:S111" si="12">SUM(H112:H113)/2</f>
        <v>7</v>
      </c>
      <c r="I111" s="204">
        <f t="shared" si="12"/>
        <v>8.5</v>
      </c>
      <c r="J111" s="204">
        <f t="shared" si="12"/>
        <v>2.5</v>
      </c>
      <c r="K111" s="204">
        <f t="shared" si="12"/>
        <v>7</v>
      </c>
      <c r="L111" s="204">
        <f t="shared" si="12"/>
        <v>7</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32</v>
      </c>
      <c r="U111" s="158">
        <f>X28</f>
        <v>414.77</v>
      </c>
      <c r="V111" s="171">
        <f t="shared" ref="V111:V121" si="14">IF(U111=0,0,T111/U111)</f>
        <v>7.7151192227017384E-2</v>
      </c>
      <c r="W111" s="164">
        <v>10</v>
      </c>
      <c r="X111" s="161" t="s">
        <v>796</v>
      </c>
    </row>
    <row r="112" spans="2:26" ht="14.25" customHeight="1">
      <c r="B112" s="69" t="str">
        <f t="shared" si="5"/>
        <v>Kawlchaw E CL</v>
      </c>
      <c r="C112" s="70">
        <v>112</v>
      </c>
      <c r="D112" s="125"/>
      <c r="E112" s="348"/>
      <c r="F112" s="195" t="s">
        <v>280</v>
      </c>
      <c r="G112" s="193" t="s">
        <v>704</v>
      </c>
      <c r="H112" s="155">
        <v>14</v>
      </c>
      <c r="I112" s="155">
        <v>17</v>
      </c>
      <c r="J112" s="155">
        <v>5</v>
      </c>
      <c r="K112" s="156">
        <v>14</v>
      </c>
      <c r="L112" s="156">
        <v>14</v>
      </c>
      <c r="M112" s="156"/>
      <c r="N112" s="156"/>
      <c r="O112" s="156"/>
      <c r="P112" s="156"/>
      <c r="Q112" s="156"/>
      <c r="R112" s="156"/>
      <c r="S112" s="156"/>
      <c r="T112" s="157">
        <f t="shared" si="13"/>
        <v>64</v>
      </c>
      <c r="U112" s="158">
        <f>X28</f>
        <v>414.77</v>
      </c>
      <c r="V112" s="171">
        <f t="shared" si="14"/>
        <v>0.15430238445403477</v>
      </c>
      <c r="W112" s="164"/>
      <c r="X112" s="161" t="s">
        <v>796</v>
      </c>
    </row>
    <row r="113" spans="2:26" ht="14.25" customHeight="1">
      <c r="B113" s="69" t="str">
        <f t="shared" si="5"/>
        <v>Kawlchaw E CL</v>
      </c>
      <c r="C113" s="70">
        <v>113</v>
      </c>
      <c r="D113" s="125"/>
      <c r="E113" s="348"/>
      <c r="F113" s="195" t="s">
        <v>281</v>
      </c>
      <c r="G113" s="193" t="s">
        <v>704</v>
      </c>
      <c r="H113" s="155"/>
      <c r="I113" s="155"/>
      <c r="J113" s="155"/>
      <c r="K113" s="156"/>
      <c r="L113" s="156"/>
      <c r="M113" s="156"/>
      <c r="N113" s="156"/>
      <c r="O113" s="156"/>
      <c r="P113" s="156"/>
      <c r="Q113" s="156"/>
      <c r="R113" s="156"/>
      <c r="S113" s="156"/>
      <c r="T113" s="157">
        <f t="shared" si="13"/>
        <v>0</v>
      </c>
      <c r="U113" s="158">
        <f>X28</f>
        <v>414.77</v>
      </c>
      <c r="V113" s="171">
        <f t="shared" si="14"/>
        <v>0</v>
      </c>
      <c r="W113" s="164"/>
      <c r="X113" s="161" t="s">
        <v>796</v>
      </c>
    </row>
    <row r="114" spans="2:26" ht="14.25" customHeight="1">
      <c r="B114" s="69" t="str">
        <f t="shared" si="5"/>
        <v>Kawlchaw E CL</v>
      </c>
      <c r="C114" s="70">
        <v>114</v>
      </c>
      <c r="D114" s="125"/>
      <c r="E114" s="348">
        <v>2</v>
      </c>
      <c r="F114" s="195" t="s">
        <v>282</v>
      </c>
      <c r="G114" s="193" t="s">
        <v>704</v>
      </c>
      <c r="H114" s="204">
        <f t="shared" ref="H114:S114" si="15">SUM(H115:H117)/3</f>
        <v>0.33333333333333331</v>
      </c>
      <c r="I114" s="204">
        <f t="shared" si="15"/>
        <v>0</v>
      </c>
      <c r="J114" s="204">
        <f t="shared" si="15"/>
        <v>0</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0.33333333333333331</v>
      </c>
      <c r="U114" s="158">
        <f>X28</f>
        <v>414.77</v>
      </c>
      <c r="V114" s="171">
        <f t="shared" si="14"/>
        <v>8.0365825236476435E-4</v>
      </c>
      <c r="W114" s="164">
        <v>10</v>
      </c>
      <c r="X114" s="161" t="s">
        <v>796</v>
      </c>
    </row>
    <row r="115" spans="2:26" ht="14.25" customHeight="1">
      <c r="B115" s="69" t="str">
        <f t="shared" si="5"/>
        <v>Kawlchaw E CL</v>
      </c>
      <c r="C115" s="70">
        <v>115</v>
      </c>
      <c r="D115" s="125"/>
      <c r="E115" s="348"/>
      <c r="F115" s="195" t="s">
        <v>283</v>
      </c>
      <c r="G115" s="193" t="s">
        <v>704</v>
      </c>
      <c r="H115" s="155"/>
      <c r="I115" s="155"/>
      <c r="J115" s="155"/>
      <c r="K115" s="156"/>
      <c r="L115" s="156"/>
      <c r="M115" s="156"/>
      <c r="N115" s="156"/>
      <c r="O115" s="156"/>
      <c r="P115" s="156"/>
      <c r="Q115" s="156"/>
      <c r="R115" s="156"/>
      <c r="S115" s="156"/>
      <c r="T115" s="157">
        <f t="shared" si="13"/>
        <v>0</v>
      </c>
      <c r="U115" s="158">
        <f>U114*49/100</f>
        <v>203.2373</v>
      </c>
      <c r="V115" s="171">
        <f t="shared" si="14"/>
        <v>0</v>
      </c>
      <c r="W115" s="164"/>
      <c r="X115" s="161" t="s">
        <v>796</v>
      </c>
    </row>
    <row r="116" spans="2:26" ht="14.25" customHeight="1">
      <c r="B116" s="69" t="str">
        <f t="shared" si="5"/>
        <v>Kawlchaw E CL</v>
      </c>
      <c r="C116" s="70">
        <v>116</v>
      </c>
      <c r="D116" s="125"/>
      <c r="E116" s="348"/>
      <c r="F116" s="195" t="s">
        <v>284</v>
      </c>
      <c r="G116" s="193" t="s">
        <v>704</v>
      </c>
      <c r="H116" s="155">
        <v>1</v>
      </c>
      <c r="I116" s="155"/>
      <c r="J116" s="155"/>
      <c r="K116" s="156"/>
      <c r="L116" s="156"/>
      <c r="M116" s="156"/>
      <c r="N116" s="156"/>
      <c r="O116" s="156"/>
      <c r="P116" s="156"/>
      <c r="Q116" s="156"/>
      <c r="R116" s="156"/>
      <c r="S116" s="156"/>
      <c r="T116" s="157">
        <f t="shared" si="13"/>
        <v>1</v>
      </c>
      <c r="U116" s="158">
        <f>U115</f>
        <v>203.2373</v>
      </c>
      <c r="V116" s="171">
        <f t="shared" si="14"/>
        <v>4.9203566471312105E-3</v>
      </c>
      <c r="W116" s="164"/>
      <c r="X116" s="161" t="s">
        <v>796</v>
      </c>
    </row>
    <row r="117" spans="2:26" ht="13.5" customHeight="1">
      <c r="B117" s="69" t="str">
        <f t="shared" si="5"/>
        <v>Kawlchaw E CL</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414.77</v>
      </c>
      <c r="V117" s="171">
        <f t="shared" si="14"/>
        <v>0</v>
      </c>
      <c r="W117" s="164"/>
      <c r="X117" s="161" t="s">
        <v>796</v>
      </c>
    </row>
    <row r="118" spans="2:26" ht="14.25" customHeight="1">
      <c r="B118" s="69" t="str">
        <f t="shared" si="5"/>
        <v>Kawlchaw E CL</v>
      </c>
      <c r="C118" s="70">
        <v>118</v>
      </c>
      <c r="D118" s="125"/>
      <c r="E118" s="191">
        <v>3</v>
      </c>
      <c r="F118" s="195" t="s">
        <v>102</v>
      </c>
      <c r="G118" s="193" t="s">
        <v>704</v>
      </c>
      <c r="H118" s="174">
        <f t="shared" ref="H118:S118" si="16">SUM(H119:H121)</f>
        <v>1</v>
      </c>
      <c r="I118" s="174">
        <f t="shared" si="16"/>
        <v>2</v>
      </c>
      <c r="J118" s="174">
        <f t="shared" si="16"/>
        <v>0</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3</v>
      </c>
      <c r="U118" s="164">
        <f>T111</f>
        <v>32</v>
      </c>
      <c r="V118" s="171">
        <f t="shared" si="14"/>
        <v>9.375E-2</v>
      </c>
      <c r="W118" s="167"/>
      <c r="X118" s="161" t="s">
        <v>795</v>
      </c>
    </row>
    <row r="119" spans="2:26" ht="14.25" customHeight="1">
      <c r="B119" s="69" t="str">
        <f t="shared" si="5"/>
        <v>Kawlchaw E CL</v>
      </c>
      <c r="C119" s="70">
        <v>119</v>
      </c>
      <c r="D119" s="125"/>
      <c r="E119" s="191"/>
      <c r="F119" s="203" t="s">
        <v>630</v>
      </c>
      <c r="G119" s="193" t="s">
        <v>704</v>
      </c>
      <c r="H119" s="155">
        <v>1</v>
      </c>
      <c r="I119" s="155">
        <v>2</v>
      </c>
      <c r="J119" s="155"/>
      <c r="K119" s="156"/>
      <c r="L119" s="156"/>
      <c r="M119" s="156"/>
      <c r="N119" s="156"/>
      <c r="O119" s="156"/>
      <c r="P119" s="156"/>
      <c r="Q119" s="156"/>
      <c r="R119" s="156"/>
      <c r="S119" s="156"/>
      <c r="T119" s="157">
        <f t="shared" si="13"/>
        <v>3</v>
      </c>
      <c r="U119" s="164">
        <f t="shared" ref="U119:U121" si="17">T112</f>
        <v>64</v>
      </c>
      <c r="V119" s="171">
        <f t="shared" si="14"/>
        <v>4.6875E-2</v>
      </c>
      <c r="W119" s="167"/>
      <c r="X119" s="161" t="s">
        <v>795</v>
      </c>
    </row>
    <row r="120" spans="2:26" ht="14.25" customHeight="1">
      <c r="B120" s="69" t="str">
        <f t="shared" si="5"/>
        <v>Kawlchaw E CL</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0</v>
      </c>
      <c r="V120" s="171">
        <f t="shared" si="14"/>
        <v>0</v>
      </c>
      <c r="W120" s="167"/>
      <c r="X120" s="161" t="s">
        <v>795</v>
      </c>
    </row>
    <row r="121" spans="2:26" ht="14.25" customHeight="1">
      <c r="B121" s="69" t="str">
        <f t="shared" si="5"/>
        <v>Kawlchaw E CL</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0.33333333333333331</v>
      </c>
      <c r="V121" s="171">
        <f t="shared" si="14"/>
        <v>0</v>
      </c>
      <c r="W121" s="167"/>
      <c r="X121" s="161" t="s">
        <v>795</v>
      </c>
    </row>
    <row r="122" spans="2:26" ht="1.5" customHeight="1">
      <c r="B122" s="69" t="str">
        <f t="shared" si="5"/>
        <v>Kawlchaw E CL</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Kawlchaw E CL</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Kawlchaw E CL</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Kawlchaw E CL</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Kawlchaw E CL</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Kawlchaw E CL</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Kawlchaw E CL</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Kawlchaw E CL</v>
      </c>
      <c r="C129" s="70">
        <v>129</v>
      </c>
      <c r="D129" s="125"/>
      <c r="E129" s="191">
        <v>5</v>
      </c>
      <c r="F129" s="195" t="s">
        <v>114</v>
      </c>
      <c r="G129" s="193" t="s">
        <v>704</v>
      </c>
      <c r="H129" s="155">
        <v>1</v>
      </c>
      <c r="I129" s="155"/>
      <c r="J129" s="155"/>
      <c r="K129" s="156"/>
      <c r="L129" s="156"/>
      <c r="M129" s="156"/>
      <c r="N129" s="156"/>
      <c r="O129" s="156"/>
      <c r="P129" s="156"/>
      <c r="Q129" s="156"/>
      <c r="R129" s="156"/>
      <c r="S129" s="156"/>
      <c r="T129" s="157">
        <f>SUM(H129:S129)</f>
        <v>1</v>
      </c>
      <c r="U129" s="164"/>
      <c r="V129" s="369">
        <f>IF(G20=0,0,(T125+T126+T127+T128+T129)*1000/G20)</f>
        <v>0.89206066012488849</v>
      </c>
      <c r="W129" s="367" t="s">
        <v>650</v>
      </c>
      <c r="X129" s="177"/>
    </row>
    <row r="130" spans="2:25" ht="1.5" customHeight="1">
      <c r="B130" s="69" t="str">
        <f t="shared" ref="B130:B174" si="18">B129</f>
        <v>Kawlchaw E CL</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Kawlchaw E CL</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Kawlchaw E CL</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Kawlchaw E CL</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2</v>
      </c>
      <c r="V133" s="171">
        <f>IF(U133=0,0,T133/U133)</f>
        <v>0</v>
      </c>
      <c r="W133" s="164"/>
      <c r="X133" s="177"/>
    </row>
    <row r="134" spans="2:25" ht="15" customHeight="1">
      <c r="B134" s="69" t="str">
        <f t="shared" si="18"/>
        <v>Kawlchaw E CL</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2</v>
      </c>
      <c r="V134" s="171">
        <f>IF(U134=0,0,T134/U134)</f>
        <v>0</v>
      </c>
      <c r="W134" s="199"/>
      <c r="X134" s="161" t="s">
        <v>796</v>
      </c>
    </row>
    <row r="135" spans="2:25" ht="1.5" customHeight="1">
      <c r="B135" s="69" t="str">
        <f t="shared" si="18"/>
        <v>Kawlchaw E CL</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Kawlchaw E CL</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Kawlchaw E CL</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Kawlchaw E CL</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Kawlchaw E CL</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Kawlchaw E CL</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Kawlchaw E CL</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Kawlchaw E CL</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Kawlchaw E CL</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Kawlchaw E CL</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Kawlchaw E CL</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Kawlchaw E CL</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Kawlchaw E CL</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Kawlchaw E CL</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Kawlchaw E CL</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Kawlchaw E CL</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Kawlchaw E CL</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Kawlchaw E CL</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Kawlchaw E CL</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Kawlchaw E CL</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Kawlchaw E CL</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Kawlchaw E CL</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Kawlchaw E CL</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Kawlchaw E CL</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Kawlchaw E CL</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Kawlchaw E CL</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Kawlchaw E CL</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Kawlchaw E CL</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Kawlchaw E CL</v>
      </c>
      <c r="C163" s="70">
        <v>163</v>
      </c>
      <c r="D163" s="125"/>
      <c r="E163" s="152">
        <v>1</v>
      </c>
      <c r="F163" s="349" t="s">
        <v>309</v>
      </c>
      <c r="G163" s="193" t="s">
        <v>310</v>
      </c>
      <c r="H163" s="155">
        <v>36</v>
      </c>
      <c r="I163" s="155">
        <v>30</v>
      </c>
      <c r="J163" s="155">
        <v>10</v>
      </c>
      <c r="K163" s="155">
        <v>25</v>
      </c>
      <c r="L163" s="155">
        <v>32</v>
      </c>
      <c r="M163" s="155"/>
      <c r="N163" s="155"/>
      <c r="O163" s="155"/>
      <c r="P163" s="155"/>
      <c r="Q163" s="155"/>
      <c r="R163" s="155"/>
      <c r="S163" s="155"/>
      <c r="T163" s="157">
        <f t="shared" ref="T163:T169" si="19">SUM(H163:S163)</f>
        <v>133</v>
      </c>
      <c r="U163" s="158">
        <f>40*G20/100</f>
        <v>448.4</v>
      </c>
      <c r="V163" s="171">
        <f t="shared" ref="V163:V168" si="20">IF(U163=0,0,T163/U163)</f>
        <v>0.29661016949152547</v>
      </c>
      <c r="W163" s="164">
        <v>5</v>
      </c>
      <c r="X163" s="161" t="s">
        <v>796</v>
      </c>
    </row>
    <row r="164" spans="2:24" ht="20.25" customHeight="1">
      <c r="B164" s="69" t="str">
        <f t="shared" si="18"/>
        <v>Kawlchaw E CL</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Kawlchaw E CL</v>
      </c>
      <c r="C165" s="70">
        <v>165</v>
      </c>
      <c r="D165" s="125"/>
      <c r="E165" s="152">
        <v>3</v>
      </c>
      <c r="F165" s="195" t="s">
        <v>119</v>
      </c>
      <c r="G165" s="193" t="s">
        <v>705</v>
      </c>
      <c r="H165" s="163"/>
      <c r="I165" s="163"/>
      <c r="J165" s="163"/>
      <c r="K165" s="163"/>
      <c r="L165" s="163"/>
      <c r="M165" s="163"/>
      <c r="N165" s="163"/>
      <c r="O165" s="163"/>
      <c r="P165" s="163"/>
      <c r="Q165" s="163"/>
      <c r="R165" s="163"/>
      <c r="S165" s="163"/>
      <c r="T165" s="157">
        <f>COUNTIF(H165:S165,1)</f>
        <v>0</v>
      </c>
      <c r="U165" s="158">
        <f>COUNT(H165:S165)</f>
        <v>0</v>
      </c>
      <c r="V165" s="171">
        <f t="shared" si="20"/>
        <v>0</v>
      </c>
      <c r="W165" s="164"/>
      <c r="X165" s="161"/>
    </row>
    <row r="166" spans="2:24" ht="14.25" customHeight="1">
      <c r="B166" s="69" t="str">
        <f t="shared" si="18"/>
        <v>Kawlchaw E CL</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22.42</v>
      </c>
      <c r="V166" s="171">
        <f t="shared" si="20"/>
        <v>0</v>
      </c>
      <c r="W166" s="164"/>
      <c r="X166" s="179"/>
    </row>
    <row r="167" spans="2:24" ht="14.25" customHeight="1">
      <c r="B167" s="69" t="str">
        <f t="shared" si="18"/>
        <v>Kawlchaw E CL</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Kawlchaw E CL</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Kawlchaw E CL</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Kawlchaw E CL</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Kawlchaw E CL</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Kawlchaw E CL</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Kawlchaw E CL</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1.05</v>
      </c>
      <c r="V173" s="159">
        <f>IF(U173=0,0,T173/U173)</f>
        <v>0</v>
      </c>
      <c r="W173" s="164"/>
      <c r="X173" s="268" t="s">
        <v>655</v>
      </c>
    </row>
    <row r="174" spans="2:24" ht="14.4" customHeight="1">
      <c r="B174" s="69" t="str">
        <f t="shared" si="18"/>
        <v>Kawlchaw E CL</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0.25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1</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1121</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19.1691</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5</v>
      </c>
      <c r="K184" s="248">
        <f t="shared" si="22"/>
        <v>5</v>
      </c>
      <c r="L184" s="380">
        <f t="shared" si="22"/>
        <v>1</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5</v>
      </c>
      <c r="K185" s="248">
        <f t="shared" si="22"/>
        <v>218</v>
      </c>
      <c r="L185" s="380">
        <f t="shared" si="22"/>
        <v>2.2935779816513763E-2</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5</v>
      </c>
      <c r="K186" s="248">
        <f t="shared" si="22"/>
        <v>5</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5</v>
      </c>
      <c r="K187" s="260">
        <f t="shared" si="22"/>
        <v>12</v>
      </c>
      <c r="L187" s="383">
        <f t="shared" si="22"/>
        <v>0.41666666666666669</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5</v>
      </c>
      <c r="K188" s="260">
        <f t="shared" si="22"/>
        <v>5</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133</v>
      </c>
      <c r="K189" s="248">
        <f>U163</f>
        <v>448.4</v>
      </c>
      <c r="L189" s="380">
        <f>V163</f>
        <v>0.29661016949152547</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7</v>
      </c>
      <c r="K190" s="248">
        <f t="shared" si="23"/>
        <v>19.1691</v>
      </c>
      <c r="L190" s="380">
        <f t="shared" si="23"/>
        <v>0.36517103046048066</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5</v>
      </c>
      <c r="K191" s="248">
        <f t="shared" si="23"/>
        <v>7</v>
      </c>
      <c r="L191" s="380">
        <f t="shared" si="23"/>
        <v>0.7142857142857143</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7</v>
      </c>
      <c r="K192" s="248">
        <f t="shared" si="23"/>
        <v>7</v>
      </c>
      <c r="L192" s="380">
        <f t="shared" si="23"/>
        <v>1</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16</v>
      </c>
      <c r="K193" s="248">
        <f>U54</f>
        <v>7</v>
      </c>
      <c r="L193" s="380">
        <f>V54</f>
        <v>2.2857142857142856</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7</v>
      </c>
      <c r="K194" s="248">
        <f>U51</f>
        <v>7</v>
      </c>
      <c r="L194" s="380">
        <f>V51</f>
        <v>1</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3</v>
      </c>
      <c r="L195" s="380">
        <f>V59</f>
        <v>0</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v>
      </c>
      <c r="K196" s="248">
        <f>U56</f>
        <v>5</v>
      </c>
      <c r="L196" s="380">
        <f>V56</f>
        <v>0.4</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5</v>
      </c>
      <c r="K197" s="248">
        <f>U64</f>
        <v>5</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5</v>
      </c>
      <c r="K198" s="248">
        <f>U66</f>
        <v>5</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5</v>
      </c>
      <c r="K199" s="248">
        <f t="shared" si="24"/>
        <v>7</v>
      </c>
      <c r="L199" s="380">
        <f t="shared" si="24"/>
        <v>0.7142857142857143</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5</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10</v>
      </c>
      <c r="K201" s="248">
        <f t="shared" si="25"/>
        <v>5</v>
      </c>
      <c r="L201" s="380">
        <f t="shared" si="25"/>
        <v>2</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2</v>
      </c>
      <c r="K202" s="248">
        <f t="shared" si="25"/>
        <v>18.085179220259942</v>
      </c>
      <c r="L202" s="380">
        <f t="shared" si="25"/>
        <v>0.11058778990475791</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2</v>
      </c>
      <c r="K203" s="248">
        <f t="shared" si="25"/>
        <v>17.994753324158651</v>
      </c>
      <c r="L203" s="380">
        <f t="shared" si="25"/>
        <v>0.1111435074419677</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1</v>
      </c>
      <c r="K204" s="248">
        <f t="shared" si="25"/>
        <v>17.949766440848183</v>
      </c>
      <c r="L204" s="380">
        <f t="shared" si="25"/>
        <v>5.5711031299232147E-2</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29</v>
      </c>
      <c r="K205" s="248">
        <f>U94</f>
        <v>112.1</v>
      </c>
      <c r="L205" s="380">
        <f>V94</f>
        <v>0.25869759143621768</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2.66</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32</v>
      </c>
      <c r="K207" s="248">
        <f>U111</f>
        <v>414.77</v>
      </c>
      <c r="L207" s="380">
        <f>V111</f>
        <v>7.7151192227017384E-2</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0.33333333333333331</v>
      </c>
      <c r="K208" s="248">
        <f>U114</f>
        <v>414.77</v>
      </c>
      <c r="L208" s="380">
        <f>V114</f>
        <v>8.0365825236476435E-4</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1</v>
      </c>
      <c r="K215" s="393">
        <f>U101</f>
        <v>0</v>
      </c>
      <c r="L215" s="394">
        <f>V101</f>
        <v>0.89206066012488849</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5</v>
      </c>
      <c r="K216" s="396">
        <f>T48-(10*T48/100)</f>
        <v>6.3</v>
      </c>
      <c r="L216" s="396">
        <f>G35</f>
        <v>1.2999999999999998</v>
      </c>
    </row>
  </sheetData>
  <sheetProtection password="CC6B" sheet="1" objects="1" scenarios="1" selectLockedCells="1" autoFilter="0"/>
  <autoFilter ref="D16:X174" xr:uid="{00000000-0009-0000-0000-00000B000000}"/>
  <mergeCells count="2">
    <mergeCell ref="F4:U4"/>
    <mergeCell ref="V8:W8"/>
  </mergeCells>
  <hyperlinks>
    <hyperlink ref="X8" location="INDEX!A1" display="..Go to INDEX.." xr:uid="{00000000-0004-0000-0B00-000000000000}"/>
  </hyperlinks>
  <pageMargins left="0.23622047244094491" right="0" top="0.51181102362204722" bottom="0.23622047244094491" header="0" footer="0"/>
  <pageSetup paperSize="9" scale="9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New Latawh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New Latawh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New Latawh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New Latawh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New Latawh SC</v>
      </c>
      <c r="C5" s="70">
        <v>5</v>
      </c>
      <c r="E5" s="70"/>
      <c r="F5" s="86"/>
      <c r="G5" s="315"/>
      <c r="H5" s="88"/>
      <c r="I5" s="86"/>
      <c r="J5" s="86"/>
      <c r="K5" s="86"/>
      <c r="L5" s="86"/>
      <c r="M5" s="86"/>
      <c r="N5" s="86"/>
      <c r="O5" s="86"/>
      <c r="P5" s="86"/>
      <c r="Q5" s="86"/>
      <c r="R5" s="86"/>
      <c r="S5" s="86"/>
      <c r="T5" s="86"/>
      <c r="U5" s="89"/>
      <c r="V5" s="86"/>
      <c r="W5" s="89"/>
    </row>
    <row r="6" spans="2:24" ht="14.4">
      <c r="B6" s="69" t="str">
        <f t="shared" si="0"/>
        <v>New Latawh SC</v>
      </c>
      <c r="C6" s="70">
        <v>6</v>
      </c>
      <c r="E6" s="70"/>
      <c r="F6" s="90" t="s">
        <v>204</v>
      </c>
      <c r="G6" s="316" t="s">
        <v>835</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New Latawh SC</v>
      </c>
      <c r="C7" s="70">
        <v>7</v>
      </c>
      <c r="E7" s="70"/>
      <c r="F7" s="90" t="s">
        <v>207</v>
      </c>
      <c r="G7" s="115" t="s">
        <v>889</v>
      </c>
      <c r="H7" s="102"/>
      <c r="I7" s="102"/>
      <c r="J7" s="102"/>
      <c r="K7" s="102"/>
      <c r="L7" s="319"/>
      <c r="M7" s="86"/>
      <c r="N7" s="103" t="s">
        <v>22</v>
      </c>
      <c r="O7" s="100"/>
      <c r="P7" s="277" t="s">
        <v>894</v>
      </c>
      <c r="Q7" s="104"/>
      <c r="R7" s="104"/>
      <c r="S7" s="104"/>
      <c r="T7" s="104"/>
      <c r="U7" s="320"/>
      <c r="V7" s="86"/>
      <c r="W7" s="89"/>
    </row>
    <row r="8" spans="2:24" ht="15" customHeight="1">
      <c r="B8" s="69" t="str">
        <f t="shared" si="0"/>
        <v>New Latawh SC</v>
      </c>
      <c r="C8" s="70">
        <v>8</v>
      </c>
      <c r="E8" s="70"/>
      <c r="F8" s="90" t="s">
        <v>208</v>
      </c>
      <c r="G8" s="115" t="s">
        <v>890</v>
      </c>
      <c r="H8" s="102"/>
      <c r="I8" s="102"/>
      <c r="J8" s="102"/>
      <c r="K8" s="102"/>
      <c r="L8" s="319"/>
      <c r="M8" s="86"/>
      <c r="N8" s="103" t="s">
        <v>22</v>
      </c>
      <c r="O8" s="100"/>
      <c r="P8" s="277"/>
      <c r="Q8" s="104"/>
      <c r="R8" s="104"/>
      <c r="S8" s="104"/>
      <c r="T8" s="104"/>
      <c r="U8" s="320"/>
      <c r="V8" s="649" t="s">
        <v>806</v>
      </c>
      <c r="W8" s="650"/>
      <c r="X8" s="321" t="s">
        <v>829</v>
      </c>
    </row>
    <row r="9" spans="2:24" ht="15" customHeight="1">
      <c r="B9" s="69" t="str">
        <f t="shared" si="0"/>
        <v>New Latawh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New Latawh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New Latawh SC</v>
      </c>
      <c r="C11" s="70">
        <v>11</v>
      </c>
      <c r="E11" s="70"/>
      <c r="F11" s="90" t="s">
        <v>209</v>
      </c>
      <c r="G11" s="115" t="s">
        <v>891</v>
      </c>
      <c r="H11" s="102"/>
      <c r="I11" s="102"/>
      <c r="J11" s="102"/>
      <c r="K11" s="102"/>
      <c r="L11" s="319"/>
      <c r="M11" s="86"/>
      <c r="N11" s="103" t="s">
        <v>22</v>
      </c>
      <c r="O11" s="100"/>
      <c r="P11" s="277" t="s">
        <v>941</v>
      </c>
      <c r="Q11" s="104"/>
      <c r="R11" s="104"/>
      <c r="S11" s="104"/>
      <c r="T11" s="104"/>
      <c r="U11" s="320"/>
      <c r="V11" s="86"/>
      <c r="W11" s="89"/>
    </row>
    <row r="12" spans="2:24" ht="15" customHeight="1">
      <c r="B12" s="69" t="str">
        <f t="shared" si="0"/>
        <v>New Latawh SC</v>
      </c>
      <c r="C12" s="70">
        <v>12</v>
      </c>
      <c r="E12" s="70"/>
      <c r="F12" s="122"/>
      <c r="G12" s="115" t="s">
        <v>892</v>
      </c>
      <c r="H12" s="102"/>
      <c r="I12" s="102"/>
      <c r="J12" s="102"/>
      <c r="K12" s="102"/>
      <c r="L12" s="319"/>
      <c r="M12" s="86"/>
      <c r="N12" s="103" t="s">
        <v>22</v>
      </c>
      <c r="O12" s="100"/>
      <c r="P12" s="277" t="s">
        <v>942</v>
      </c>
      <c r="Q12" s="104"/>
      <c r="R12" s="104"/>
      <c r="S12" s="104"/>
      <c r="T12" s="104"/>
      <c r="U12" s="320"/>
      <c r="V12" s="86"/>
      <c r="W12" s="89"/>
    </row>
    <row r="13" spans="2:24" ht="15" customHeight="1">
      <c r="B13" s="69" t="str">
        <f t="shared" si="0"/>
        <v>New Latawh SC</v>
      </c>
      <c r="C13" s="70">
        <v>13</v>
      </c>
      <c r="E13" s="70"/>
      <c r="F13" s="122"/>
      <c r="G13" s="115" t="s">
        <v>893</v>
      </c>
      <c r="H13" s="102"/>
      <c r="I13" s="102"/>
      <c r="J13" s="102"/>
      <c r="K13" s="102"/>
      <c r="L13" s="319"/>
      <c r="M13" s="86"/>
      <c r="N13" s="103" t="s">
        <v>22</v>
      </c>
      <c r="O13" s="100"/>
      <c r="P13" s="277" t="s">
        <v>943</v>
      </c>
      <c r="Q13" s="104"/>
      <c r="R13" s="104"/>
      <c r="S13" s="104"/>
      <c r="T13" s="104"/>
      <c r="U13" s="320"/>
      <c r="V13" s="86"/>
      <c r="W13" s="89"/>
    </row>
    <row r="14" spans="2:24" ht="15" customHeight="1">
      <c r="B14" s="69" t="str">
        <f t="shared" si="0"/>
        <v>New Latawh SC</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New Latawh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New Latawh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New Latawh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New Latawh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New Latawh SC</v>
      </c>
      <c r="C19" s="70">
        <v>19</v>
      </c>
      <c r="E19" s="152">
        <v>1</v>
      </c>
      <c r="F19" s="325" t="s">
        <v>212</v>
      </c>
      <c r="G19" s="326">
        <v>3</v>
      </c>
      <c r="H19" s="327" t="s">
        <v>213</v>
      </c>
      <c r="I19" s="74"/>
      <c r="J19" s="328">
        <v>1</v>
      </c>
      <c r="K19" s="329" t="s">
        <v>214</v>
      </c>
      <c r="L19" s="330"/>
      <c r="M19" s="330"/>
      <c r="N19" s="330"/>
      <c r="O19" s="330"/>
      <c r="P19" s="330"/>
      <c r="Q19" s="330"/>
      <c r="R19" s="330"/>
      <c r="S19" s="330"/>
      <c r="T19" s="330"/>
      <c r="U19" s="330"/>
      <c r="V19" s="330"/>
      <c r="W19" s="331"/>
      <c r="X19" s="332">
        <f>1.71*G20/100</f>
        <v>20.451599999999999</v>
      </c>
    </row>
    <row r="20" spans="2:24" ht="18.600000000000001" customHeight="1">
      <c r="B20" s="69" t="str">
        <f t="shared" si="0"/>
        <v>New Latawh SC</v>
      </c>
      <c r="C20" s="70">
        <v>20</v>
      </c>
      <c r="E20" s="152">
        <v>2</v>
      </c>
      <c r="F20" s="333" t="s">
        <v>215</v>
      </c>
      <c r="G20" s="326">
        <v>1196</v>
      </c>
      <c r="H20" s="327" t="s">
        <v>213</v>
      </c>
      <c r="I20" s="74"/>
      <c r="J20" s="134">
        <v>2</v>
      </c>
      <c r="K20" s="329" t="s">
        <v>216</v>
      </c>
      <c r="L20" s="330"/>
      <c r="M20" s="330"/>
      <c r="N20" s="330"/>
      <c r="O20" s="330"/>
      <c r="P20" s="330"/>
      <c r="Q20" s="330"/>
      <c r="R20" s="330"/>
      <c r="S20" s="330"/>
      <c r="T20" s="330"/>
      <c r="U20" s="330"/>
      <c r="V20" s="330"/>
      <c r="W20" s="331"/>
      <c r="X20" s="334">
        <f>X19-(X19*10/100)</f>
        <v>18.40644</v>
      </c>
    </row>
    <row r="21" spans="2:24" ht="18.600000000000001" customHeight="1">
      <c r="B21" s="69" t="str">
        <f t="shared" si="0"/>
        <v>New Latawh SC</v>
      </c>
      <c r="C21" s="70">
        <v>21</v>
      </c>
      <c r="E21" s="152">
        <v>3</v>
      </c>
      <c r="F21" s="325" t="s">
        <v>217</v>
      </c>
      <c r="G21" s="326">
        <v>223</v>
      </c>
      <c r="H21" s="327" t="s">
        <v>213</v>
      </c>
      <c r="I21" s="335">
        <f>G20/G21</f>
        <v>5.3632286995515699</v>
      </c>
      <c r="J21" s="134">
        <v>3</v>
      </c>
      <c r="K21" s="329" t="s">
        <v>218</v>
      </c>
      <c r="L21" s="330"/>
      <c r="M21" s="330"/>
      <c r="N21" s="330"/>
      <c r="O21" s="330"/>
      <c r="P21" s="330"/>
      <c r="Q21" s="330"/>
      <c r="R21" s="330"/>
      <c r="S21" s="330"/>
      <c r="T21" s="330"/>
      <c r="U21" s="330"/>
      <c r="V21" s="330"/>
      <c r="W21" s="331"/>
      <c r="X21" s="334">
        <f>X20-(X20*17.88/1000)</f>
        <v>18.077332852800001</v>
      </c>
    </row>
    <row r="22" spans="2:24" ht="18.600000000000001" customHeight="1">
      <c r="B22" s="69" t="str">
        <f t="shared" si="0"/>
        <v>New Latawh SC</v>
      </c>
      <c r="C22" s="70">
        <v>22</v>
      </c>
      <c r="E22" s="152">
        <v>4</v>
      </c>
      <c r="F22" s="325" t="s">
        <v>219</v>
      </c>
      <c r="G22" s="326">
        <v>100</v>
      </c>
      <c r="H22" s="327" t="s">
        <v>213</v>
      </c>
      <c r="I22" s="74"/>
      <c r="J22" s="134">
        <v>4</v>
      </c>
      <c r="K22" s="329" t="s">
        <v>220</v>
      </c>
      <c r="L22" s="330"/>
      <c r="M22" s="330"/>
      <c r="N22" s="330"/>
      <c r="O22" s="330"/>
      <c r="P22" s="330"/>
      <c r="Q22" s="330"/>
      <c r="R22" s="330"/>
      <c r="S22" s="330"/>
      <c r="T22" s="330"/>
      <c r="U22" s="330"/>
      <c r="V22" s="330"/>
      <c r="W22" s="331"/>
      <c r="X22" s="334">
        <f>8.78356409745996*G20/100</f>
        <v>105.05142660562113</v>
      </c>
    </row>
    <row r="23" spans="2:24" ht="18.600000000000001" customHeight="1">
      <c r="B23" s="69" t="str">
        <f t="shared" si="0"/>
        <v>New Latawh SC</v>
      </c>
      <c r="C23" s="70">
        <v>23</v>
      </c>
      <c r="E23" s="152">
        <v>5</v>
      </c>
      <c r="F23" s="333" t="s">
        <v>221</v>
      </c>
      <c r="G23" s="326">
        <v>14</v>
      </c>
      <c r="H23" s="327" t="s">
        <v>213</v>
      </c>
      <c r="I23" s="74"/>
      <c r="J23" s="134">
        <v>5</v>
      </c>
      <c r="K23" s="329" t="s">
        <v>222</v>
      </c>
      <c r="L23" s="330"/>
      <c r="M23" s="330"/>
      <c r="N23" s="330"/>
      <c r="O23" s="330"/>
      <c r="P23" s="330"/>
      <c r="Q23" s="330"/>
      <c r="R23" s="330"/>
      <c r="S23" s="330"/>
      <c r="T23" s="330"/>
      <c r="U23" s="330"/>
      <c r="V23" s="330"/>
      <c r="W23" s="331"/>
      <c r="X23" s="334">
        <f>G20*1.6133076913702/100</f>
        <v>19.295159988787592</v>
      </c>
    </row>
    <row r="24" spans="2:24" ht="18.600000000000001" customHeight="1">
      <c r="B24" s="69" t="str">
        <f t="shared" si="0"/>
        <v>New Latawh SC</v>
      </c>
      <c r="C24" s="70">
        <v>24</v>
      </c>
      <c r="E24" s="152">
        <v>6</v>
      </c>
      <c r="F24" s="333" t="s">
        <v>223</v>
      </c>
      <c r="G24" s="326">
        <v>19</v>
      </c>
      <c r="H24" s="327" t="s">
        <v>213</v>
      </c>
      <c r="I24" s="74"/>
      <c r="J24" s="134">
        <v>6</v>
      </c>
      <c r="K24" s="329" t="s">
        <v>224</v>
      </c>
      <c r="L24" s="330"/>
      <c r="M24" s="330"/>
      <c r="N24" s="330"/>
      <c r="O24" s="330"/>
      <c r="P24" s="330"/>
      <c r="Q24" s="330"/>
      <c r="R24" s="330"/>
      <c r="S24" s="330"/>
      <c r="T24" s="330"/>
      <c r="U24" s="330"/>
      <c r="V24" s="330"/>
      <c r="W24" s="331"/>
      <c r="X24" s="334">
        <f>G20*1.60524115291335/100</f>
        <v>19.198684188843664</v>
      </c>
    </row>
    <row r="25" spans="2:24" ht="18.600000000000001" customHeight="1">
      <c r="B25" s="69" t="str">
        <f t="shared" si="0"/>
        <v>New Latawh SC</v>
      </c>
      <c r="C25" s="70">
        <v>25</v>
      </c>
      <c r="E25" s="152">
        <v>7</v>
      </c>
      <c r="F25" s="333" t="s">
        <v>225</v>
      </c>
      <c r="G25" s="326">
        <v>19</v>
      </c>
      <c r="H25" s="327" t="s">
        <v>213</v>
      </c>
      <c r="I25" s="74"/>
      <c r="J25" s="134">
        <v>7</v>
      </c>
      <c r="K25" s="329" t="s">
        <v>226</v>
      </c>
      <c r="L25" s="330"/>
      <c r="M25" s="330"/>
      <c r="N25" s="330"/>
      <c r="O25" s="330"/>
      <c r="P25" s="330"/>
      <c r="Q25" s="330"/>
      <c r="R25" s="330"/>
      <c r="S25" s="330"/>
      <c r="T25" s="330"/>
      <c r="U25" s="330"/>
      <c r="V25" s="330"/>
      <c r="W25" s="331"/>
      <c r="X25" s="334">
        <f>G20*1.60122805003106/100</f>
        <v>19.150687478371477</v>
      </c>
    </row>
    <row r="26" spans="2:24" ht="18.600000000000001" customHeight="1">
      <c r="B26" s="69" t="str">
        <f t="shared" si="0"/>
        <v>New Latawh SC</v>
      </c>
      <c r="C26" s="70">
        <v>26</v>
      </c>
      <c r="E26" s="152">
        <v>8</v>
      </c>
      <c r="F26" s="333" t="s">
        <v>227</v>
      </c>
      <c r="G26" s="326">
        <v>21</v>
      </c>
      <c r="H26" s="327" t="s">
        <v>213</v>
      </c>
      <c r="I26" s="74"/>
      <c r="J26" s="134">
        <v>8</v>
      </c>
      <c r="K26" s="329" t="s">
        <v>228</v>
      </c>
      <c r="L26" s="330"/>
      <c r="M26" s="330"/>
      <c r="N26" s="330"/>
      <c r="O26" s="330"/>
      <c r="P26" s="330"/>
      <c r="Q26" s="330"/>
      <c r="R26" s="330"/>
      <c r="S26" s="330"/>
      <c r="T26" s="330"/>
      <c r="U26" s="330"/>
      <c r="V26" s="330"/>
      <c r="W26" s="331"/>
      <c r="X26" s="334">
        <f>X24*9</f>
        <v>172.78815769959297</v>
      </c>
    </row>
    <row r="27" spans="2:24" ht="18.600000000000001" customHeight="1">
      <c r="B27" s="69" t="str">
        <f t="shared" si="0"/>
        <v>New Latawh SC</v>
      </c>
      <c r="C27" s="70">
        <v>27</v>
      </c>
      <c r="E27" s="152">
        <v>9</v>
      </c>
      <c r="F27" s="333" t="s">
        <v>229</v>
      </c>
      <c r="G27" s="326">
        <v>20</v>
      </c>
      <c r="H27" s="327" t="s">
        <v>213</v>
      </c>
      <c r="I27" s="74"/>
      <c r="J27" s="134">
        <v>9</v>
      </c>
      <c r="K27" s="329" t="s">
        <v>230</v>
      </c>
      <c r="L27" s="330"/>
      <c r="M27" s="330"/>
      <c r="N27" s="330"/>
      <c r="O27" s="330"/>
      <c r="P27" s="330"/>
      <c r="Q27" s="330"/>
      <c r="R27" s="330"/>
      <c r="S27" s="330"/>
      <c r="T27" s="330"/>
      <c r="U27" s="330"/>
      <c r="V27" s="330"/>
      <c r="W27" s="331"/>
      <c r="X27" s="334">
        <f>37*G20/100</f>
        <v>442.52</v>
      </c>
    </row>
    <row r="28" spans="2:24" ht="18.600000000000001" customHeight="1">
      <c r="B28" s="69" t="str">
        <f t="shared" si="0"/>
        <v>New Latawh SC</v>
      </c>
      <c r="C28" s="70">
        <v>28</v>
      </c>
      <c r="E28" s="152">
        <v>10</v>
      </c>
      <c r="F28" s="333" t="s">
        <v>231</v>
      </c>
      <c r="G28" s="326">
        <v>3</v>
      </c>
      <c r="H28" s="327" t="s">
        <v>213</v>
      </c>
      <c r="I28" s="74"/>
      <c r="J28" s="134">
        <v>10</v>
      </c>
      <c r="K28" s="329" t="s">
        <v>232</v>
      </c>
      <c r="L28" s="330"/>
      <c r="M28" s="330"/>
      <c r="N28" s="330"/>
      <c r="O28" s="330"/>
      <c r="P28" s="330"/>
      <c r="Q28" s="330"/>
      <c r="R28" s="330"/>
      <c r="S28" s="330"/>
      <c r="T28" s="330"/>
      <c r="U28" s="330"/>
      <c r="V28" s="330"/>
      <c r="W28" s="331"/>
      <c r="X28" s="334">
        <f>X27</f>
        <v>442.52</v>
      </c>
    </row>
    <row r="29" spans="2:24" ht="18.600000000000001" customHeight="1">
      <c r="B29" s="69" t="str">
        <f t="shared" si="0"/>
        <v>New Latawh SC</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442.52</v>
      </c>
    </row>
    <row r="30" spans="2:24" ht="18.600000000000001" customHeight="1">
      <c r="B30" s="69" t="str">
        <f t="shared" si="0"/>
        <v>New Latawh SC</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442.52</v>
      </c>
    </row>
    <row r="31" spans="2:24" ht="18.600000000000001" customHeight="1">
      <c r="B31" s="69" t="str">
        <f t="shared" si="0"/>
        <v>New Latawh SC</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216.8348</v>
      </c>
    </row>
    <row r="32" spans="2:24" ht="18.600000000000001" customHeight="1">
      <c r="B32" s="69" t="str">
        <f t="shared" si="0"/>
        <v>New Latawh SC</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216.8348</v>
      </c>
    </row>
    <row r="33" spans="2:24" ht="21" customHeight="1">
      <c r="B33" s="69" t="str">
        <f t="shared" si="0"/>
        <v>New Latawh SC</v>
      </c>
      <c r="C33" s="70">
        <v>33</v>
      </c>
      <c r="E33" s="152">
        <v>15</v>
      </c>
      <c r="F33" s="337" t="s">
        <v>609</v>
      </c>
      <c r="G33" s="338"/>
      <c r="H33" s="327" t="s">
        <v>213</v>
      </c>
      <c r="I33" s="74"/>
      <c r="J33" s="134">
        <v>16</v>
      </c>
      <c r="K33" s="329" t="s">
        <v>241</v>
      </c>
      <c r="L33" s="330"/>
      <c r="M33" s="330"/>
      <c r="N33" s="330"/>
      <c r="O33" s="330"/>
      <c r="P33" s="330"/>
      <c r="Q33" s="330"/>
      <c r="R33" s="330"/>
      <c r="S33" s="330"/>
      <c r="T33" s="330"/>
      <c r="U33" s="330"/>
      <c r="V33" s="330"/>
      <c r="W33" s="331"/>
      <c r="X33" s="339">
        <f>12*G20/100</f>
        <v>143.52000000000001</v>
      </c>
    </row>
    <row r="34" spans="2:24" ht="21" customHeight="1">
      <c r="B34" s="69" t="str">
        <f t="shared" si="0"/>
        <v>New Latawh SC</v>
      </c>
      <c r="C34" s="70">
        <v>34</v>
      </c>
      <c r="E34" s="152">
        <v>16</v>
      </c>
      <c r="F34" s="337" t="s">
        <v>564</v>
      </c>
      <c r="G34" s="338">
        <v>3</v>
      </c>
      <c r="H34" s="327" t="s">
        <v>213</v>
      </c>
      <c r="I34" s="74"/>
    </row>
    <row r="35" spans="2:24" ht="21" customHeight="1">
      <c r="B35" s="69" t="str">
        <f t="shared" si="0"/>
        <v>New Latawh SC</v>
      </c>
      <c r="C35" s="70">
        <v>35</v>
      </c>
      <c r="E35" s="152"/>
      <c r="F35" s="340" t="s">
        <v>728</v>
      </c>
      <c r="G35" s="341">
        <f>((T48-(10*T48/100))-T62)</f>
        <v>1.5</v>
      </c>
      <c r="H35" s="342">
        <f>G35/((T48-(10*T48/100)))</f>
        <v>0.33333333333333331</v>
      </c>
      <c r="I35" s="74"/>
    </row>
    <row r="36" spans="2:24" ht="6" customHeight="1">
      <c r="B36" s="69" t="str">
        <f t="shared" si="0"/>
        <v>New Latawh SC</v>
      </c>
      <c r="C36" s="70">
        <v>36</v>
      </c>
    </row>
    <row r="37" spans="2:24" ht="7.5" customHeight="1">
      <c r="B37" s="69" t="str">
        <f t="shared" si="0"/>
        <v>New Latawh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New Latawh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New Latawh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New Latawh SC</v>
      </c>
      <c r="C40" s="70">
        <v>40</v>
      </c>
      <c r="D40" s="125"/>
      <c r="E40" s="345">
        <v>1</v>
      </c>
      <c r="F40" s="168" t="s">
        <v>290</v>
      </c>
      <c r="G40" s="193" t="s">
        <v>86</v>
      </c>
      <c r="H40" s="155"/>
      <c r="I40" s="155">
        <v>2</v>
      </c>
      <c r="J40" s="155">
        <v>1</v>
      </c>
      <c r="K40" s="156"/>
      <c r="L40" s="156"/>
      <c r="M40" s="156"/>
      <c r="N40" s="156"/>
      <c r="O40" s="156"/>
      <c r="P40" s="156"/>
      <c r="Q40" s="156"/>
      <c r="R40" s="156"/>
      <c r="S40" s="156"/>
      <c r="T40" s="157">
        <f>SUM(H40:S40)</f>
        <v>3</v>
      </c>
      <c r="U40" s="164">
        <f>T62</f>
        <v>3</v>
      </c>
      <c r="V40" s="171">
        <f>IF(U40=0,0,T40/U40)</f>
        <v>1</v>
      </c>
      <c r="W40" s="199">
        <v>5</v>
      </c>
      <c r="X40" s="177"/>
    </row>
    <row r="41" spans="2:24" ht="22.5" customHeight="1">
      <c r="B41" s="69" t="str">
        <f t="shared" si="0"/>
        <v>New Latawh SC</v>
      </c>
      <c r="C41" s="70">
        <v>41</v>
      </c>
      <c r="D41" s="125"/>
      <c r="E41" s="345">
        <v>2</v>
      </c>
      <c r="F41" s="346" t="s">
        <v>291</v>
      </c>
      <c r="G41" s="193" t="s">
        <v>86</v>
      </c>
      <c r="H41" s="155"/>
      <c r="I41" s="155">
        <v>2</v>
      </c>
      <c r="J41" s="155">
        <v>1</v>
      </c>
      <c r="K41" s="156"/>
      <c r="L41" s="156"/>
      <c r="M41" s="156"/>
      <c r="N41" s="156"/>
      <c r="O41" s="156"/>
      <c r="P41" s="156"/>
      <c r="Q41" s="156"/>
      <c r="R41" s="156"/>
      <c r="S41" s="156"/>
      <c r="T41" s="157">
        <f>SUM(H41:S41)</f>
        <v>3</v>
      </c>
      <c r="U41" s="158">
        <f>G21</f>
        <v>223</v>
      </c>
      <c r="V41" s="171">
        <f>IF(U41=0,0,T41/U41)</f>
        <v>1.3452914798206279E-2</v>
      </c>
      <c r="W41" s="199">
        <v>10</v>
      </c>
      <c r="X41" s="161" t="s">
        <v>796</v>
      </c>
    </row>
    <row r="42" spans="2:24" ht="20.399999999999999" customHeight="1">
      <c r="B42" s="69" t="str">
        <f t="shared" si="0"/>
        <v>New Latawh SC</v>
      </c>
      <c r="C42" s="70">
        <v>42</v>
      </c>
      <c r="D42" s="125"/>
      <c r="E42" s="345">
        <v>3</v>
      </c>
      <c r="F42" s="242" t="s">
        <v>673</v>
      </c>
      <c r="G42" s="193" t="s">
        <v>86</v>
      </c>
      <c r="H42" s="163"/>
      <c r="I42" s="163">
        <v>1</v>
      </c>
      <c r="J42" s="163">
        <v>1</v>
      </c>
      <c r="K42" s="163"/>
      <c r="L42" s="163"/>
      <c r="M42" s="163"/>
      <c r="N42" s="163"/>
      <c r="O42" s="163"/>
      <c r="P42" s="163"/>
      <c r="Q42" s="163"/>
      <c r="R42" s="163"/>
      <c r="S42" s="163"/>
      <c r="T42" s="157">
        <f>SUM(H42:S42)</f>
        <v>2</v>
      </c>
      <c r="U42" s="158">
        <f>COUNT(H42:S42)</f>
        <v>2</v>
      </c>
      <c r="V42" s="171">
        <f>IF(U42=0,0,T42/U42)</f>
        <v>1</v>
      </c>
      <c r="W42" s="199">
        <v>10</v>
      </c>
      <c r="X42" s="161"/>
    </row>
    <row r="43" spans="2:24" ht="21" customHeight="1">
      <c r="B43" s="69" t="str">
        <f t="shared" si="0"/>
        <v>New Latawh SC</v>
      </c>
      <c r="C43" s="70">
        <v>43</v>
      </c>
      <c r="D43" s="125"/>
      <c r="E43" s="345">
        <v>4</v>
      </c>
      <c r="F43" s="153" t="s">
        <v>610</v>
      </c>
      <c r="G43" s="193" t="s">
        <v>86</v>
      </c>
      <c r="H43" s="155"/>
      <c r="I43" s="155"/>
      <c r="J43" s="155">
        <v>1</v>
      </c>
      <c r="K43" s="163"/>
      <c r="L43" s="163"/>
      <c r="M43" s="163"/>
      <c r="N43" s="163"/>
      <c r="O43" s="163"/>
      <c r="P43" s="163"/>
      <c r="Q43" s="163"/>
      <c r="R43" s="163"/>
      <c r="S43" s="163"/>
      <c r="T43" s="157">
        <f>SUM(H43:S43)</f>
        <v>1</v>
      </c>
      <c r="U43" s="158">
        <f>12*G33</f>
        <v>0</v>
      </c>
      <c r="V43" s="171">
        <f>IF(U43=0,0,T43/U43)</f>
        <v>0</v>
      </c>
      <c r="W43" s="199">
        <v>10</v>
      </c>
      <c r="X43" s="161" t="s">
        <v>796</v>
      </c>
    </row>
    <row r="44" spans="2:24" ht="12.9" customHeight="1">
      <c r="B44" s="69" t="str">
        <f t="shared" si="0"/>
        <v>New Latawh SC</v>
      </c>
      <c r="C44" s="70">
        <v>44</v>
      </c>
      <c r="D44" s="125"/>
      <c r="E44" s="345">
        <v>5</v>
      </c>
      <c r="F44" s="168" t="s">
        <v>307</v>
      </c>
      <c r="G44" s="193" t="s">
        <v>86</v>
      </c>
      <c r="H44" s="155">
        <v>1</v>
      </c>
      <c r="I44" s="155"/>
      <c r="J44" s="155">
        <v>1</v>
      </c>
      <c r="K44" s="163"/>
      <c r="L44" s="163"/>
      <c r="M44" s="163"/>
      <c r="N44" s="163"/>
      <c r="O44" s="163"/>
      <c r="P44" s="163"/>
      <c r="Q44" s="163"/>
      <c r="R44" s="163"/>
      <c r="S44" s="163"/>
      <c r="T44" s="157">
        <f>COUNTIF(H44:S44,1)</f>
        <v>2</v>
      </c>
      <c r="U44" s="158">
        <f>COUNT(H44:S44)</f>
        <v>2</v>
      </c>
      <c r="V44" s="171">
        <f>IF(U44=0,0,T44/U44)</f>
        <v>1</v>
      </c>
      <c r="W44" s="164">
        <v>5</v>
      </c>
      <c r="X44" s="161" t="s">
        <v>796</v>
      </c>
    </row>
    <row r="45" spans="2:24" ht="2.1" customHeight="1">
      <c r="B45" s="69" t="str">
        <f t="shared" si="0"/>
        <v>New Latawh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New Latawh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New Latawh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New Latawh SC</v>
      </c>
      <c r="C48" s="70">
        <v>48</v>
      </c>
      <c r="E48" s="348">
        <v>1</v>
      </c>
      <c r="F48" s="349" t="s">
        <v>242</v>
      </c>
      <c r="G48" s="193" t="s">
        <v>704</v>
      </c>
      <c r="H48" s="155">
        <v>2</v>
      </c>
      <c r="I48" s="155">
        <v>3</v>
      </c>
      <c r="J48" s="155"/>
      <c r="K48" s="156"/>
      <c r="L48" s="156"/>
      <c r="M48" s="156"/>
      <c r="N48" s="156"/>
      <c r="O48" s="156"/>
      <c r="P48" s="156"/>
      <c r="Q48" s="156"/>
      <c r="R48" s="156"/>
      <c r="S48" s="156"/>
      <c r="T48" s="157">
        <f t="shared" ref="T48:T78" si="1">SUM(H48:S48)</f>
        <v>5</v>
      </c>
      <c r="U48" s="158">
        <f>X19</f>
        <v>20.451599999999999</v>
      </c>
      <c r="V48" s="171">
        <f>IF(X19=0,0,T48/X19)</f>
        <v>0.24447964951397447</v>
      </c>
      <c r="W48" s="199">
        <v>2</v>
      </c>
      <c r="X48" s="161" t="s">
        <v>796</v>
      </c>
    </row>
    <row r="49" spans="2:26" ht="14.4">
      <c r="B49" s="69" t="str">
        <f t="shared" si="0"/>
        <v>New Latawh SC</v>
      </c>
      <c r="C49" s="70">
        <v>49</v>
      </c>
      <c r="D49" s="125"/>
      <c r="E49" s="345">
        <v>2</v>
      </c>
      <c r="F49" s="350" t="s">
        <v>243</v>
      </c>
      <c r="G49" s="193" t="s">
        <v>704</v>
      </c>
      <c r="H49" s="155">
        <v>1</v>
      </c>
      <c r="I49" s="155">
        <v>3</v>
      </c>
      <c r="J49" s="155"/>
      <c r="K49" s="156"/>
      <c r="L49" s="156"/>
      <c r="M49" s="156"/>
      <c r="N49" s="156"/>
      <c r="O49" s="156"/>
      <c r="P49" s="156"/>
      <c r="Q49" s="156"/>
      <c r="R49" s="156"/>
      <c r="S49" s="156"/>
      <c r="T49" s="157">
        <f t="shared" si="1"/>
        <v>4</v>
      </c>
      <c r="U49" s="164">
        <f>T48</f>
        <v>5</v>
      </c>
      <c r="V49" s="171">
        <f>IF(T48=0,0,T49/T48)</f>
        <v>0.8</v>
      </c>
      <c r="W49" s="199">
        <v>10</v>
      </c>
      <c r="X49" s="179"/>
    </row>
    <row r="50" spans="2:26" ht="14.4">
      <c r="B50" s="69" t="str">
        <f t="shared" si="0"/>
        <v>New Latawh SC</v>
      </c>
      <c r="C50" s="70">
        <v>50</v>
      </c>
      <c r="D50" s="125"/>
      <c r="E50" s="345">
        <v>3</v>
      </c>
      <c r="F50" s="350" t="s">
        <v>244</v>
      </c>
      <c r="G50" s="193" t="s">
        <v>704</v>
      </c>
      <c r="H50" s="155"/>
      <c r="I50" s="155">
        <v>2</v>
      </c>
      <c r="J50" s="155"/>
      <c r="K50" s="156"/>
      <c r="L50" s="156"/>
      <c r="M50" s="156"/>
      <c r="N50" s="156"/>
      <c r="O50" s="156"/>
      <c r="P50" s="156"/>
      <c r="Q50" s="156"/>
      <c r="R50" s="156"/>
      <c r="S50" s="156"/>
      <c r="T50" s="157">
        <f t="shared" si="1"/>
        <v>2</v>
      </c>
      <c r="U50" s="164">
        <f>U49</f>
        <v>5</v>
      </c>
      <c r="V50" s="171">
        <f>IF(T48=0,0,T50/T48)</f>
        <v>0.4</v>
      </c>
      <c r="W50" s="199">
        <v>10</v>
      </c>
      <c r="X50" s="177"/>
    </row>
    <row r="51" spans="2:26" ht="13.5" customHeight="1">
      <c r="B51" s="69" t="str">
        <f t="shared" si="0"/>
        <v>New Latawh SC</v>
      </c>
      <c r="C51" s="70">
        <v>51</v>
      </c>
      <c r="D51" s="125"/>
      <c r="E51" s="191">
        <v>4</v>
      </c>
      <c r="F51" s="172" t="s">
        <v>245</v>
      </c>
      <c r="G51" s="193" t="s">
        <v>704</v>
      </c>
      <c r="H51" s="155"/>
      <c r="I51" s="155">
        <v>2</v>
      </c>
      <c r="J51" s="155"/>
      <c r="K51" s="156"/>
      <c r="L51" s="156"/>
      <c r="M51" s="156"/>
      <c r="N51" s="156"/>
      <c r="O51" s="156"/>
      <c r="P51" s="156"/>
      <c r="Q51" s="156"/>
      <c r="R51" s="156"/>
      <c r="S51" s="156"/>
      <c r="T51" s="157">
        <f t="shared" si="1"/>
        <v>2</v>
      </c>
      <c r="U51" s="164">
        <f>U50</f>
        <v>5</v>
      </c>
      <c r="V51" s="171">
        <f>IF(U51=0,0,T51/U51)</f>
        <v>0.4</v>
      </c>
      <c r="W51" s="164">
        <v>5</v>
      </c>
      <c r="X51" s="177"/>
    </row>
    <row r="52" spans="2:26" ht="13.5" customHeight="1">
      <c r="B52" s="69" t="str">
        <f t="shared" si="0"/>
        <v>New Latawh SC</v>
      </c>
      <c r="C52" s="70">
        <v>52</v>
      </c>
      <c r="D52" s="125"/>
      <c r="E52" s="152">
        <v>5</v>
      </c>
      <c r="F52" s="172" t="s">
        <v>246</v>
      </c>
      <c r="G52" s="193" t="s">
        <v>704</v>
      </c>
      <c r="H52" s="155"/>
      <c r="I52" s="155">
        <v>2</v>
      </c>
      <c r="J52" s="155"/>
      <c r="K52" s="156"/>
      <c r="L52" s="156"/>
      <c r="M52" s="156"/>
      <c r="N52" s="156"/>
      <c r="O52" s="156"/>
      <c r="P52" s="156"/>
      <c r="Q52" s="156"/>
      <c r="R52" s="156"/>
      <c r="S52" s="156"/>
      <c r="T52" s="157">
        <f t="shared" si="1"/>
        <v>2</v>
      </c>
      <c r="U52" s="164">
        <f>U51</f>
        <v>5</v>
      </c>
      <c r="V52" s="171">
        <f>IF(U52=0,0,T52/U52)</f>
        <v>0.4</v>
      </c>
      <c r="W52" s="164"/>
      <c r="X52" s="177"/>
    </row>
    <row r="53" spans="2:26" ht="13.5" customHeight="1">
      <c r="B53" s="69" t="str">
        <f t="shared" si="0"/>
        <v>New Latawh SC</v>
      </c>
      <c r="C53" s="70">
        <v>53</v>
      </c>
      <c r="D53" s="125"/>
      <c r="E53" s="152">
        <v>6</v>
      </c>
      <c r="F53" s="172" t="s">
        <v>247</v>
      </c>
      <c r="G53" s="193" t="s">
        <v>704</v>
      </c>
      <c r="H53" s="155"/>
      <c r="I53" s="155">
        <v>2</v>
      </c>
      <c r="J53" s="155"/>
      <c r="K53" s="156"/>
      <c r="L53" s="156"/>
      <c r="M53" s="156"/>
      <c r="N53" s="156"/>
      <c r="O53" s="156"/>
      <c r="P53" s="156"/>
      <c r="Q53" s="156"/>
      <c r="R53" s="156"/>
      <c r="S53" s="156"/>
      <c r="T53" s="157">
        <f t="shared" si="1"/>
        <v>2</v>
      </c>
      <c r="U53" s="164">
        <f>U52</f>
        <v>5</v>
      </c>
      <c r="V53" s="171">
        <f>IF(U53=0,0,T53/U53)</f>
        <v>0.4</v>
      </c>
      <c r="W53" s="164"/>
      <c r="X53" s="177"/>
    </row>
    <row r="54" spans="2:26" ht="13.5" customHeight="1">
      <c r="B54" s="69" t="str">
        <f t="shared" si="0"/>
        <v>New Latawh SC</v>
      </c>
      <c r="C54" s="70">
        <v>54</v>
      </c>
      <c r="D54" s="125"/>
      <c r="E54" s="348">
        <v>7</v>
      </c>
      <c r="F54" s="172" t="s">
        <v>248</v>
      </c>
      <c r="G54" s="193" t="s">
        <v>704</v>
      </c>
      <c r="H54" s="155"/>
      <c r="I54" s="155">
        <v>2</v>
      </c>
      <c r="J54" s="155"/>
      <c r="K54" s="156"/>
      <c r="L54" s="156"/>
      <c r="M54" s="156"/>
      <c r="N54" s="156"/>
      <c r="O54" s="156"/>
      <c r="P54" s="156"/>
      <c r="Q54" s="156"/>
      <c r="R54" s="156"/>
      <c r="S54" s="156"/>
      <c r="T54" s="157">
        <f t="shared" si="1"/>
        <v>2</v>
      </c>
      <c r="U54" s="164">
        <f>U53</f>
        <v>5</v>
      </c>
      <c r="V54" s="171">
        <f>IF(U54=0,0,T54/U54)</f>
        <v>0.4</v>
      </c>
      <c r="W54" s="199">
        <v>10</v>
      </c>
      <c r="X54" s="177"/>
    </row>
    <row r="55" spans="2:26" ht="13.5" customHeight="1">
      <c r="B55" s="69" t="str">
        <f t="shared" si="0"/>
        <v>New Latawh SC</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New Latawh SC</v>
      </c>
      <c r="C56" s="70">
        <v>56</v>
      </c>
      <c r="D56" s="125"/>
      <c r="E56" s="345">
        <v>9</v>
      </c>
      <c r="F56" s="352" t="s">
        <v>618</v>
      </c>
      <c r="G56" s="193" t="s">
        <v>704</v>
      </c>
      <c r="H56" s="155"/>
      <c r="I56" s="155">
        <v>1</v>
      </c>
      <c r="J56" s="155">
        <v>1</v>
      </c>
      <c r="K56" s="156"/>
      <c r="L56" s="156"/>
      <c r="M56" s="156"/>
      <c r="N56" s="156"/>
      <c r="O56" s="156"/>
      <c r="P56" s="156"/>
      <c r="Q56" s="156"/>
      <c r="R56" s="156"/>
      <c r="S56" s="156"/>
      <c r="T56" s="157">
        <f t="shared" si="1"/>
        <v>2</v>
      </c>
      <c r="U56" s="164">
        <f>T58</f>
        <v>3</v>
      </c>
      <c r="V56" s="171">
        <f>IF(U56=0,0,T56/U56)</f>
        <v>0.66666666666666663</v>
      </c>
      <c r="W56" s="164">
        <v>10</v>
      </c>
      <c r="X56" s="177"/>
    </row>
    <row r="57" spans="2:26" ht="13.5" customHeight="1">
      <c r="B57" s="69" t="str">
        <f t="shared" si="0"/>
        <v>New Latawh SC</v>
      </c>
      <c r="C57" s="70">
        <v>57</v>
      </c>
      <c r="D57" s="125"/>
      <c r="E57" s="152"/>
      <c r="F57" s="352" t="s">
        <v>619</v>
      </c>
      <c r="G57" s="193" t="s">
        <v>704</v>
      </c>
      <c r="H57" s="155"/>
      <c r="I57" s="155">
        <v>1</v>
      </c>
      <c r="J57" s="155"/>
      <c r="K57" s="156"/>
      <c r="L57" s="156"/>
      <c r="M57" s="156"/>
      <c r="N57" s="156"/>
      <c r="O57" s="156"/>
      <c r="P57" s="156"/>
      <c r="Q57" s="156"/>
      <c r="R57" s="156"/>
      <c r="S57" s="156"/>
      <c r="T57" s="157">
        <f t="shared" si="1"/>
        <v>1</v>
      </c>
      <c r="U57" s="164">
        <f>U58</f>
        <v>3</v>
      </c>
      <c r="V57" s="196">
        <f>IF(U57=0,0,T57/U57)</f>
        <v>0.33333333333333331</v>
      </c>
      <c r="W57" s="199"/>
      <c r="X57" s="177"/>
    </row>
    <row r="58" spans="2:26" ht="13.5" customHeight="1">
      <c r="B58" s="69" t="str">
        <f t="shared" si="0"/>
        <v>New Latawh SC</v>
      </c>
      <c r="C58" s="70">
        <v>58</v>
      </c>
      <c r="D58" s="125"/>
      <c r="E58" s="152"/>
      <c r="F58" s="172" t="s">
        <v>251</v>
      </c>
      <c r="G58" s="193" t="s">
        <v>704</v>
      </c>
      <c r="H58" s="174">
        <f t="shared" ref="H58:S58" si="2">SUM(H56:H57)</f>
        <v>0</v>
      </c>
      <c r="I58" s="174">
        <f t="shared" si="2"/>
        <v>2</v>
      </c>
      <c r="J58" s="174">
        <f t="shared" si="2"/>
        <v>1</v>
      </c>
      <c r="K58" s="174">
        <f t="shared" si="2"/>
        <v>0</v>
      </c>
      <c r="L58" s="174">
        <f t="shared" si="2"/>
        <v>0</v>
      </c>
      <c r="M58" s="174">
        <f t="shared" si="2"/>
        <v>0</v>
      </c>
      <c r="N58" s="174">
        <f t="shared" si="2"/>
        <v>0</v>
      </c>
      <c r="O58" s="174">
        <f t="shared" si="2"/>
        <v>0</v>
      </c>
      <c r="P58" s="174">
        <f t="shared" si="2"/>
        <v>0</v>
      </c>
      <c r="Q58" s="174">
        <f t="shared" si="2"/>
        <v>0</v>
      </c>
      <c r="R58" s="174">
        <f t="shared" si="2"/>
        <v>0</v>
      </c>
      <c r="S58" s="174">
        <f t="shared" si="2"/>
        <v>0</v>
      </c>
      <c r="T58" s="157">
        <f t="shared" si="1"/>
        <v>3</v>
      </c>
      <c r="U58" s="164">
        <f>U56</f>
        <v>3</v>
      </c>
      <c r="V58" s="159"/>
      <c r="W58" s="164"/>
      <c r="X58" s="177"/>
    </row>
    <row r="59" spans="2:26" ht="18.75" customHeight="1">
      <c r="B59" s="69" t="str">
        <f t="shared" si="0"/>
        <v>New Latawh SC</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1</v>
      </c>
      <c r="V59" s="171">
        <f>IF(U59=0,100%,T59/U59)</f>
        <v>0</v>
      </c>
      <c r="W59" s="199">
        <v>5</v>
      </c>
      <c r="X59" s="177"/>
    </row>
    <row r="60" spans="2:26" ht="16.5" customHeight="1">
      <c r="B60" s="69" t="str">
        <f t="shared" si="0"/>
        <v>New Latawh SC</v>
      </c>
      <c r="C60" s="70">
        <v>60</v>
      </c>
      <c r="D60" s="125"/>
      <c r="E60" s="152">
        <v>11</v>
      </c>
      <c r="F60" s="352" t="s">
        <v>648</v>
      </c>
      <c r="G60" s="193" t="s">
        <v>704</v>
      </c>
      <c r="H60" s="155"/>
      <c r="I60" s="155">
        <v>1</v>
      </c>
      <c r="J60" s="155">
        <v>1</v>
      </c>
      <c r="K60" s="156"/>
      <c r="L60" s="156"/>
      <c r="M60" s="156"/>
      <c r="N60" s="156"/>
      <c r="O60" s="156"/>
      <c r="P60" s="156"/>
      <c r="Q60" s="156"/>
      <c r="R60" s="156"/>
      <c r="S60" s="156"/>
      <c r="T60" s="157">
        <f t="shared" si="1"/>
        <v>2</v>
      </c>
      <c r="U60" s="164"/>
      <c r="V60" s="169"/>
      <c r="W60" s="167"/>
      <c r="X60" s="177"/>
    </row>
    <row r="61" spans="2:26" ht="13.5" customHeight="1">
      <c r="B61" s="69" t="str">
        <f t="shared" si="0"/>
        <v>New Latawh SC</v>
      </c>
      <c r="C61" s="70">
        <v>61</v>
      </c>
      <c r="D61" s="125"/>
      <c r="E61" s="152"/>
      <c r="F61" s="352" t="s">
        <v>649</v>
      </c>
      <c r="G61" s="193" t="s">
        <v>704</v>
      </c>
      <c r="H61" s="155"/>
      <c r="I61" s="155">
        <v>1</v>
      </c>
      <c r="J61" s="155"/>
      <c r="K61" s="156"/>
      <c r="L61" s="156"/>
      <c r="M61" s="156"/>
      <c r="N61" s="156"/>
      <c r="O61" s="156"/>
      <c r="P61" s="156"/>
      <c r="Q61" s="156"/>
      <c r="R61" s="156"/>
      <c r="S61" s="156"/>
      <c r="T61" s="157">
        <f t="shared" si="1"/>
        <v>1</v>
      </c>
      <c r="U61" s="164"/>
      <c r="V61" s="354">
        <f>IF(T60=0,0,T61*1000/T60)</f>
        <v>500</v>
      </c>
      <c r="W61" s="354" t="s">
        <v>627</v>
      </c>
      <c r="X61" s="177"/>
      <c r="Z61" s="355"/>
    </row>
    <row r="62" spans="2:26" ht="13.5" customHeight="1">
      <c r="B62" s="69" t="str">
        <f t="shared" si="0"/>
        <v>New Latawh SC</v>
      </c>
      <c r="C62" s="70">
        <v>62</v>
      </c>
      <c r="D62" s="125"/>
      <c r="E62" s="152"/>
      <c r="F62" s="172" t="s">
        <v>252</v>
      </c>
      <c r="G62" s="193" t="s">
        <v>704</v>
      </c>
      <c r="H62" s="174">
        <f t="shared" ref="H62:S62" si="3">SUM(H60:H61)</f>
        <v>0</v>
      </c>
      <c r="I62" s="174">
        <f t="shared" si="3"/>
        <v>2</v>
      </c>
      <c r="J62" s="174">
        <f t="shared" si="3"/>
        <v>1</v>
      </c>
      <c r="K62" s="174">
        <f t="shared" si="3"/>
        <v>0</v>
      </c>
      <c r="L62" s="174">
        <f t="shared" si="3"/>
        <v>0</v>
      </c>
      <c r="M62" s="174">
        <f t="shared" si="3"/>
        <v>0</v>
      </c>
      <c r="N62" s="174">
        <f t="shared" si="3"/>
        <v>0</v>
      </c>
      <c r="O62" s="174">
        <f t="shared" si="3"/>
        <v>0</v>
      </c>
      <c r="P62" s="174">
        <f t="shared" si="3"/>
        <v>0</v>
      </c>
      <c r="Q62" s="174">
        <f t="shared" si="3"/>
        <v>0</v>
      </c>
      <c r="R62" s="174">
        <f t="shared" si="3"/>
        <v>0</v>
      </c>
      <c r="S62" s="174">
        <f t="shared" si="3"/>
        <v>0</v>
      </c>
      <c r="T62" s="157">
        <f t="shared" si="1"/>
        <v>3</v>
      </c>
      <c r="U62" s="164"/>
      <c r="V62" s="169"/>
      <c r="W62" s="167"/>
      <c r="X62" s="177"/>
    </row>
    <row r="63" spans="2:26" ht="13.5" customHeight="1">
      <c r="B63" s="69" t="str">
        <f t="shared" si="0"/>
        <v>New Latawh SC</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3</v>
      </c>
      <c r="V63" s="196">
        <f>IF(U63=0,0,T63/U63)</f>
        <v>0</v>
      </c>
      <c r="W63" s="167"/>
      <c r="X63" s="177"/>
    </row>
    <row r="64" spans="2:26" ht="13.5" customHeight="1">
      <c r="B64" s="69" t="str">
        <f t="shared" si="0"/>
        <v>New Latawh SC</v>
      </c>
      <c r="C64" s="70">
        <v>64</v>
      </c>
      <c r="D64" s="125"/>
      <c r="E64" s="345">
        <v>13</v>
      </c>
      <c r="F64" s="172" t="s">
        <v>254</v>
      </c>
      <c r="G64" s="193" t="s">
        <v>704</v>
      </c>
      <c r="H64" s="356">
        <f t="shared" ref="H64:S64" si="4">SUM(H62:H63)</f>
        <v>0</v>
      </c>
      <c r="I64" s="356">
        <f t="shared" si="4"/>
        <v>2</v>
      </c>
      <c r="J64" s="356">
        <f t="shared" si="4"/>
        <v>1</v>
      </c>
      <c r="K64" s="356">
        <f t="shared" si="4"/>
        <v>0</v>
      </c>
      <c r="L64" s="356">
        <f t="shared" si="4"/>
        <v>0</v>
      </c>
      <c r="M64" s="356">
        <f t="shared" si="4"/>
        <v>0</v>
      </c>
      <c r="N64" s="356">
        <f t="shared" si="4"/>
        <v>0</v>
      </c>
      <c r="O64" s="356">
        <f t="shared" si="4"/>
        <v>0</v>
      </c>
      <c r="P64" s="356">
        <f t="shared" si="4"/>
        <v>0</v>
      </c>
      <c r="Q64" s="356">
        <f t="shared" si="4"/>
        <v>0</v>
      </c>
      <c r="R64" s="356">
        <f t="shared" si="4"/>
        <v>0</v>
      </c>
      <c r="S64" s="356">
        <f t="shared" si="4"/>
        <v>0</v>
      </c>
      <c r="T64" s="157">
        <f t="shared" si="1"/>
        <v>3</v>
      </c>
      <c r="U64" s="164">
        <f>T62</f>
        <v>3</v>
      </c>
      <c r="V64" s="196">
        <f>IF(U64=0,0,T64/U64)</f>
        <v>1</v>
      </c>
      <c r="W64" s="199">
        <v>5</v>
      </c>
      <c r="X64" s="177"/>
    </row>
    <row r="65" spans="2:24" ht="13.5" customHeight="1">
      <c r="B65" s="69" t="str">
        <f t="shared" si="0"/>
        <v>New Latawh SC</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3</v>
      </c>
      <c r="V65" s="196">
        <f>IF(U65=0,0,T65/U65)</f>
        <v>0</v>
      </c>
      <c r="W65" s="199"/>
      <c r="X65" s="177"/>
    </row>
    <row r="66" spans="2:24" ht="13.5" customHeight="1">
      <c r="B66" s="69" t="str">
        <f t="shared" ref="B66:B129" si="5">B65</f>
        <v>New Latawh SC</v>
      </c>
      <c r="C66" s="70">
        <v>66</v>
      </c>
      <c r="D66" s="125"/>
      <c r="E66" s="345">
        <v>15</v>
      </c>
      <c r="F66" s="172" t="s">
        <v>256</v>
      </c>
      <c r="G66" s="193" t="s">
        <v>704</v>
      </c>
      <c r="H66" s="156"/>
      <c r="I66" s="156">
        <v>2</v>
      </c>
      <c r="J66" s="156">
        <v>1</v>
      </c>
      <c r="K66" s="156"/>
      <c r="L66" s="156"/>
      <c r="M66" s="156"/>
      <c r="N66" s="156"/>
      <c r="O66" s="156"/>
      <c r="P66" s="156"/>
      <c r="Q66" s="156"/>
      <c r="R66" s="156"/>
      <c r="S66" s="156"/>
      <c r="T66" s="157">
        <f t="shared" si="1"/>
        <v>3</v>
      </c>
      <c r="U66" s="164">
        <f>T62</f>
        <v>3</v>
      </c>
      <c r="V66" s="196">
        <f>IF(U66=0,0,T66/U66)</f>
        <v>1</v>
      </c>
      <c r="W66" s="199">
        <v>5</v>
      </c>
      <c r="X66" s="177"/>
    </row>
    <row r="67" spans="2:24" ht="13.5" customHeight="1">
      <c r="B67" s="69" t="str">
        <f t="shared" si="5"/>
        <v>New Latawh SC</v>
      </c>
      <c r="C67" s="70">
        <v>67</v>
      </c>
      <c r="D67" s="125"/>
      <c r="E67" s="345">
        <v>16</v>
      </c>
      <c r="F67" s="172" t="s">
        <v>257</v>
      </c>
      <c r="G67" s="193" t="s">
        <v>704</v>
      </c>
      <c r="H67" s="155"/>
      <c r="I67" s="155"/>
      <c r="J67" s="155"/>
      <c r="K67" s="156"/>
      <c r="L67" s="156"/>
      <c r="M67" s="156"/>
      <c r="N67" s="156"/>
      <c r="O67" s="156"/>
      <c r="P67" s="156"/>
      <c r="Q67" s="156"/>
      <c r="R67" s="156"/>
      <c r="S67" s="156"/>
      <c r="T67" s="157">
        <f t="shared" si="1"/>
        <v>0</v>
      </c>
      <c r="U67" s="164">
        <f>50*X33/100</f>
        <v>71.760000000000005</v>
      </c>
      <c r="V67" s="171">
        <f>IF(U67=0,0,T67/U67)</f>
        <v>0</v>
      </c>
      <c r="W67" s="164"/>
      <c r="X67" s="179"/>
    </row>
    <row r="68" spans="2:24" ht="13.5" customHeight="1">
      <c r="B68" s="69" t="str">
        <f t="shared" si="5"/>
        <v>New Latawh SC</v>
      </c>
      <c r="C68" s="70">
        <v>68</v>
      </c>
      <c r="D68" s="125"/>
      <c r="E68" s="152">
        <v>17</v>
      </c>
      <c r="F68" s="172" t="s">
        <v>258</v>
      </c>
      <c r="G68" s="193" t="s">
        <v>704</v>
      </c>
      <c r="H68" s="155">
        <v>8</v>
      </c>
      <c r="I68" s="155">
        <v>20</v>
      </c>
      <c r="J68" s="155">
        <v>12</v>
      </c>
      <c r="K68" s="156"/>
      <c r="L68" s="156"/>
      <c r="M68" s="156"/>
      <c r="N68" s="156"/>
      <c r="O68" s="156"/>
      <c r="P68" s="156"/>
      <c r="Q68" s="156"/>
      <c r="R68" s="156"/>
      <c r="S68" s="156"/>
      <c r="T68" s="157">
        <f t="shared" si="1"/>
        <v>40</v>
      </c>
      <c r="U68" s="199"/>
      <c r="V68" s="357"/>
      <c r="W68" s="164"/>
      <c r="X68" s="179"/>
    </row>
    <row r="69" spans="2:24" ht="13.5" customHeight="1">
      <c r="B69" s="69" t="str">
        <f t="shared" si="5"/>
        <v>New Latawh SC</v>
      </c>
      <c r="C69" s="70">
        <v>69</v>
      </c>
      <c r="D69" s="125"/>
      <c r="E69" s="152"/>
      <c r="F69" s="172" t="s">
        <v>259</v>
      </c>
      <c r="G69" s="193" t="s">
        <v>704</v>
      </c>
      <c r="H69" s="155">
        <v>5</v>
      </c>
      <c r="I69" s="155">
        <v>10</v>
      </c>
      <c r="J69" s="155">
        <v>5</v>
      </c>
      <c r="K69" s="156"/>
      <c r="L69" s="156"/>
      <c r="M69" s="156"/>
      <c r="N69" s="156"/>
      <c r="O69" s="156"/>
      <c r="P69" s="156"/>
      <c r="Q69" s="156"/>
      <c r="R69" s="156"/>
      <c r="S69" s="156"/>
      <c r="T69" s="157">
        <f t="shared" si="1"/>
        <v>20</v>
      </c>
      <c r="U69" s="199"/>
      <c r="V69" s="357"/>
      <c r="W69" s="167"/>
      <c r="X69" s="179"/>
    </row>
    <row r="70" spans="2:24" ht="13.5" customHeight="1">
      <c r="B70" s="69" t="str">
        <f t="shared" si="5"/>
        <v>New Latawh SC</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New Latawh SC</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New Latawh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New Latawh SC</v>
      </c>
      <c r="C73" s="70">
        <v>73</v>
      </c>
      <c r="D73" s="125"/>
      <c r="E73" s="152">
        <v>19</v>
      </c>
      <c r="F73" s="172" t="s">
        <v>263</v>
      </c>
      <c r="G73" s="193" t="s">
        <v>704</v>
      </c>
      <c r="H73" s="155"/>
      <c r="I73" s="155"/>
      <c r="J73" s="155"/>
      <c r="K73" s="156"/>
      <c r="L73" s="156"/>
      <c r="M73" s="156"/>
      <c r="N73" s="156"/>
      <c r="O73" s="156"/>
      <c r="P73" s="156"/>
      <c r="Q73" s="156"/>
      <c r="R73" s="156"/>
      <c r="S73" s="156"/>
      <c r="T73" s="157">
        <f t="shared" si="1"/>
        <v>0</v>
      </c>
      <c r="U73" s="164">
        <f>T56</f>
        <v>2</v>
      </c>
      <c r="V73" s="171">
        <f>IF(U73=0,0,T73/U73)</f>
        <v>0</v>
      </c>
      <c r="W73" s="164"/>
      <c r="X73" s="177"/>
    </row>
    <row r="74" spans="2:24" ht="13.5" customHeight="1">
      <c r="B74" s="69" t="str">
        <f t="shared" si="5"/>
        <v>New Latawh SC</v>
      </c>
      <c r="C74" s="70">
        <v>74</v>
      </c>
      <c r="D74" s="125"/>
      <c r="E74" s="152">
        <v>20</v>
      </c>
      <c r="F74" s="176" t="s">
        <v>620</v>
      </c>
      <c r="G74" s="193" t="s">
        <v>704</v>
      </c>
      <c r="H74" s="155"/>
      <c r="I74" s="155"/>
      <c r="J74" s="155"/>
      <c r="K74" s="156"/>
      <c r="L74" s="156"/>
      <c r="M74" s="156"/>
      <c r="N74" s="156"/>
      <c r="O74" s="156"/>
      <c r="P74" s="156"/>
      <c r="Q74" s="156"/>
      <c r="R74" s="156"/>
      <c r="S74" s="156"/>
      <c r="T74" s="157">
        <f t="shared" si="1"/>
        <v>0</v>
      </c>
      <c r="U74" s="164">
        <f>T56</f>
        <v>2</v>
      </c>
      <c r="V74" s="171">
        <f>IF(U74=0,0,T74/U74)</f>
        <v>0</v>
      </c>
      <c r="W74" s="164"/>
      <c r="X74" s="177"/>
    </row>
    <row r="75" spans="2:24" ht="13.5" customHeight="1">
      <c r="B75" s="69" t="str">
        <f t="shared" si="5"/>
        <v>New Latawh SC</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2</v>
      </c>
      <c r="V75" s="171">
        <f>IF(U75=0,0,T75/U75)</f>
        <v>0</v>
      </c>
      <c r="W75" s="164"/>
      <c r="X75" s="177"/>
    </row>
    <row r="76" spans="2:24" ht="13.5" customHeight="1">
      <c r="B76" s="69" t="str">
        <f t="shared" si="5"/>
        <v>New Latawh SC</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0.2</v>
      </c>
      <c r="V76" s="171">
        <f>IF(U76=0,0,T76/U76)</f>
        <v>0</v>
      </c>
      <c r="W76" s="164"/>
      <c r="X76" s="177"/>
    </row>
    <row r="77" spans="2:24" ht="13.5" customHeight="1">
      <c r="B77" s="69" t="str">
        <f t="shared" si="5"/>
        <v>New Latawh SC</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0.2</v>
      </c>
      <c r="V77" s="171">
        <f>IF(U77=0,0,T77/U77)</f>
        <v>0</v>
      </c>
      <c r="W77" s="164"/>
      <c r="X77" s="177"/>
    </row>
    <row r="78" spans="2:24" ht="3.9" customHeight="1">
      <c r="B78" s="69" t="str">
        <f t="shared" si="5"/>
        <v>New Latawh SC</v>
      </c>
      <c r="C78" s="70">
        <v>78</v>
      </c>
      <c r="D78" s="125"/>
      <c r="E78" s="70"/>
      <c r="F78" s="183"/>
      <c r="G78" s="183"/>
      <c r="H78" s="358"/>
      <c r="I78" s="358"/>
      <c r="J78" s="358"/>
      <c r="K78" s="358"/>
      <c r="L78" s="358"/>
      <c r="M78" s="358"/>
      <c r="N78" s="358"/>
      <c r="O78" s="358"/>
      <c r="P78" s="358"/>
      <c r="Q78" s="358"/>
      <c r="R78" s="358"/>
      <c r="S78" s="358"/>
      <c r="T78" s="157">
        <f t="shared" si="1"/>
        <v>0</v>
      </c>
      <c r="U78" s="164">
        <f>U58</f>
        <v>3</v>
      </c>
      <c r="V78" s="171">
        <f t="shared" ref="V78" si="6">T78/U78</f>
        <v>0</v>
      </c>
      <c r="W78" s="164"/>
      <c r="X78" s="177"/>
    </row>
    <row r="79" spans="2:24" ht="13.5" customHeight="1">
      <c r="B79" s="69" t="str">
        <f t="shared" si="5"/>
        <v>New Latawh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New Latawh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New Latawh SC</v>
      </c>
      <c r="C81" s="70">
        <v>81</v>
      </c>
      <c r="D81" s="125"/>
      <c r="E81" s="191">
        <v>1</v>
      </c>
      <c r="F81" s="192" t="s">
        <v>265</v>
      </c>
      <c r="G81" s="193" t="s">
        <v>704</v>
      </c>
      <c r="H81" s="155">
        <v>1</v>
      </c>
      <c r="I81" s="155">
        <v>1</v>
      </c>
      <c r="J81" s="155">
        <v>1</v>
      </c>
      <c r="K81" s="156"/>
      <c r="L81" s="156"/>
      <c r="M81" s="156"/>
      <c r="N81" s="156"/>
      <c r="O81" s="156"/>
      <c r="P81" s="156"/>
      <c r="Q81" s="156"/>
      <c r="R81" s="156"/>
      <c r="S81" s="156"/>
      <c r="T81" s="157">
        <f t="shared" ref="T81:T90" si="7">SUM(H81:S81)</f>
        <v>3</v>
      </c>
      <c r="U81" s="158">
        <f>COUNT(H81:S81)</f>
        <v>3</v>
      </c>
      <c r="V81" s="159"/>
      <c r="W81" s="164"/>
      <c r="X81" s="161"/>
    </row>
    <row r="82" spans="2:24" ht="12" customHeight="1">
      <c r="B82" s="69" t="str">
        <f t="shared" si="5"/>
        <v>New Latawh SC</v>
      </c>
      <c r="C82" s="70">
        <v>82</v>
      </c>
      <c r="D82" s="125"/>
      <c r="E82" s="191">
        <v>2</v>
      </c>
      <c r="F82" s="192" t="s">
        <v>266</v>
      </c>
      <c r="G82" s="193" t="s">
        <v>704</v>
      </c>
      <c r="H82" s="155">
        <v>1</v>
      </c>
      <c r="I82" s="155">
        <v>1</v>
      </c>
      <c r="J82" s="155">
        <v>1</v>
      </c>
      <c r="K82" s="156"/>
      <c r="L82" s="156"/>
      <c r="M82" s="156"/>
      <c r="N82" s="156"/>
      <c r="O82" s="156"/>
      <c r="P82" s="156"/>
      <c r="Q82" s="156"/>
      <c r="R82" s="156"/>
      <c r="S82" s="156"/>
      <c r="T82" s="157">
        <f t="shared" si="7"/>
        <v>3</v>
      </c>
      <c r="U82" s="164">
        <f>U81</f>
        <v>3</v>
      </c>
      <c r="V82" s="159">
        <f>IF(U82=0,0,T82/U82)</f>
        <v>1</v>
      </c>
      <c r="W82" s="199"/>
      <c r="X82" s="177"/>
    </row>
    <row r="83" spans="2:24" ht="12" customHeight="1">
      <c r="B83" s="69" t="str">
        <f t="shared" si="5"/>
        <v>New Latawh SC</v>
      </c>
      <c r="C83" s="70">
        <v>83</v>
      </c>
      <c r="D83" s="125"/>
      <c r="E83" s="191">
        <v>3</v>
      </c>
      <c r="F83" s="192" t="s">
        <v>267</v>
      </c>
      <c r="G83" s="193" t="s">
        <v>704</v>
      </c>
      <c r="H83" s="360">
        <v>1</v>
      </c>
      <c r="I83" s="360">
        <v>1</v>
      </c>
      <c r="J83" s="360">
        <v>1</v>
      </c>
      <c r="K83" s="361"/>
      <c r="L83" s="361"/>
      <c r="M83" s="361"/>
      <c r="N83" s="361"/>
      <c r="O83" s="361"/>
      <c r="P83" s="361"/>
      <c r="Q83" s="361"/>
      <c r="R83" s="361"/>
      <c r="S83" s="156"/>
      <c r="T83" s="205">
        <f t="shared" si="7"/>
        <v>3</v>
      </c>
      <c r="U83" s="164">
        <f>T48</f>
        <v>5</v>
      </c>
      <c r="V83" s="171">
        <f t="shared" ref="V83:V90" si="8">IF(U83=0,0,T83/U83)</f>
        <v>0.6</v>
      </c>
      <c r="W83" s="199">
        <v>5</v>
      </c>
      <c r="X83" s="177" t="s">
        <v>268</v>
      </c>
    </row>
    <row r="84" spans="2:24" ht="12" customHeight="1">
      <c r="B84" s="69" t="str">
        <f t="shared" si="5"/>
        <v>New Latawh SC</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3</v>
      </c>
      <c r="V84" s="171">
        <f t="shared" si="8"/>
        <v>0</v>
      </c>
      <c r="W84" s="199">
        <v>5</v>
      </c>
      <c r="X84" s="177"/>
    </row>
    <row r="85" spans="2:24" ht="12" customHeight="1">
      <c r="B85" s="69" t="str">
        <f t="shared" si="5"/>
        <v>New Latawh SC</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3</v>
      </c>
      <c r="V85" s="171">
        <f t="shared" si="8"/>
        <v>0</v>
      </c>
      <c r="W85" s="164"/>
      <c r="X85" s="177"/>
    </row>
    <row r="86" spans="2:24" ht="12" customHeight="1">
      <c r="B86" s="69" t="str">
        <f t="shared" si="5"/>
        <v>New Latawh SC</v>
      </c>
      <c r="C86" s="70">
        <v>86</v>
      </c>
      <c r="D86" s="125"/>
      <c r="E86" s="191">
        <v>6</v>
      </c>
      <c r="F86" s="192" t="s">
        <v>84</v>
      </c>
      <c r="G86" s="193" t="s">
        <v>704</v>
      </c>
      <c r="H86" s="163">
        <v>1</v>
      </c>
      <c r="I86" s="163">
        <v>1</v>
      </c>
      <c r="J86" s="163">
        <v>1</v>
      </c>
      <c r="K86" s="156"/>
      <c r="L86" s="156"/>
      <c r="M86" s="156"/>
      <c r="N86" s="156"/>
      <c r="O86" s="156"/>
      <c r="P86" s="156"/>
      <c r="Q86" s="156"/>
      <c r="R86" s="156"/>
      <c r="S86" s="156"/>
      <c r="T86" s="157">
        <f t="shared" si="7"/>
        <v>3</v>
      </c>
      <c r="U86" s="164">
        <f>T62</f>
        <v>3</v>
      </c>
      <c r="V86" s="171">
        <f t="shared" si="8"/>
        <v>1</v>
      </c>
      <c r="W86" s="164"/>
      <c r="X86" s="177"/>
    </row>
    <row r="87" spans="2:24" ht="12" customHeight="1">
      <c r="B87" s="69" t="str">
        <f t="shared" si="5"/>
        <v>New Latawh SC</v>
      </c>
      <c r="C87" s="70">
        <v>87</v>
      </c>
      <c r="D87" s="125"/>
      <c r="E87" s="348">
        <v>7</v>
      </c>
      <c r="F87" s="192" t="s">
        <v>270</v>
      </c>
      <c r="G87" s="193" t="s">
        <v>704</v>
      </c>
      <c r="H87" s="155">
        <v>1</v>
      </c>
      <c r="I87" s="155">
        <v>1</v>
      </c>
      <c r="J87" s="155">
        <v>1</v>
      </c>
      <c r="K87" s="156"/>
      <c r="L87" s="156"/>
      <c r="M87" s="156"/>
      <c r="N87" s="156"/>
      <c r="O87" s="156"/>
      <c r="P87" s="156"/>
      <c r="Q87" s="156"/>
      <c r="R87" s="156"/>
      <c r="S87" s="156"/>
      <c r="T87" s="157">
        <f t="shared" si="7"/>
        <v>3</v>
      </c>
      <c r="U87" s="164">
        <f>T62</f>
        <v>3</v>
      </c>
      <c r="V87" s="171">
        <f t="shared" si="8"/>
        <v>1</v>
      </c>
      <c r="W87" s="199">
        <v>10</v>
      </c>
      <c r="X87" s="177"/>
    </row>
    <row r="88" spans="2:24" ht="12" customHeight="1">
      <c r="B88" s="69" t="str">
        <f t="shared" si="5"/>
        <v>New Latawh SC</v>
      </c>
      <c r="C88" s="70">
        <v>88</v>
      </c>
      <c r="D88" s="125"/>
      <c r="E88" s="348">
        <v>8</v>
      </c>
      <c r="F88" s="192" t="s">
        <v>271</v>
      </c>
      <c r="G88" s="193" t="s">
        <v>704</v>
      </c>
      <c r="H88" s="155">
        <v>5</v>
      </c>
      <c r="I88" s="155">
        <v>7</v>
      </c>
      <c r="J88" s="155">
        <v>1</v>
      </c>
      <c r="K88" s="156"/>
      <c r="L88" s="156"/>
      <c r="M88" s="156"/>
      <c r="N88" s="156"/>
      <c r="O88" s="156"/>
      <c r="P88" s="156"/>
      <c r="Q88" s="156"/>
      <c r="R88" s="156"/>
      <c r="S88" s="156"/>
      <c r="T88" s="157">
        <f t="shared" si="7"/>
        <v>13</v>
      </c>
      <c r="U88" s="158">
        <f>X23</f>
        <v>19.295159988787592</v>
      </c>
      <c r="V88" s="171">
        <f t="shared" si="8"/>
        <v>0.67374408958279142</v>
      </c>
      <c r="W88" s="199">
        <v>5</v>
      </c>
      <c r="X88" s="161" t="s">
        <v>796</v>
      </c>
    </row>
    <row r="89" spans="2:24" ht="12" customHeight="1">
      <c r="B89" s="69" t="str">
        <f t="shared" si="5"/>
        <v>New Latawh SC</v>
      </c>
      <c r="C89" s="70">
        <v>89</v>
      </c>
      <c r="D89" s="125"/>
      <c r="E89" s="191">
        <v>9</v>
      </c>
      <c r="F89" s="192" t="s">
        <v>272</v>
      </c>
      <c r="G89" s="193" t="s">
        <v>704</v>
      </c>
      <c r="H89" s="155">
        <v>4</v>
      </c>
      <c r="I89" s="155">
        <v>1</v>
      </c>
      <c r="J89" s="155"/>
      <c r="K89" s="156"/>
      <c r="L89" s="156"/>
      <c r="M89" s="156"/>
      <c r="N89" s="156"/>
      <c r="O89" s="156"/>
      <c r="P89" s="156"/>
      <c r="Q89" s="156"/>
      <c r="R89" s="156"/>
      <c r="S89" s="156"/>
      <c r="T89" s="157">
        <f t="shared" si="7"/>
        <v>5</v>
      </c>
      <c r="U89" s="158">
        <f>X24</f>
        <v>19.198684188843664</v>
      </c>
      <c r="V89" s="171">
        <f t="shared" si="8"/>
        <v>0.26043451472083151</v>
      </c>
      <c r="W89" s="164">
        <v>5</v>
      </c>
      <c r="X89" s="161" t="s">
        <v>796</v>
      </c>
    </row>
    <row r="90" spans="2:24" ht="12" customHeight="1">
      <c r="B90" s="69" t="str">
        <f t="shared" si="5"/>
        <v>New Latawh SC</v>
      </c>
      <c r="C90" s="70">
        <v>90</v>
      </c>
      <c r="D90" s="125"/>
      <c r="E90" s="191">
        <v>10</v>
      </c>
      <c r="F90" s="192" t="s">
        <v>273</v>
      </c>
      <c r="G90" s="193" t="s">
        <v>704</v>
      </c>
      <c r="H90" s="155"/>
      <c r="I90" s="155">
        <v>4</v>
      </c>
      <c r="J90" s="155"/>
      <c r="K90" s="156"/>
      <c r="L90" s="156"/>
      <c r="M90" s="156"/>
      <c r="N90" s="156"/>
      <c r="O90" s="156"/>
      <c r="P90" s="156"/>
      <c r="Q90" s="156"/>
      <c r="R90" s="156"/>
      <c r="S90" s="156"/>
      <c r="T90" s="157">
        <f t="shared" si="7"/>
        <v>4</v>
      </c>
      <c r="U90" s="158">
        <f>X25</f>
        <v>19.150687478371477</v>
      </c>
      <c r="V90" s="171">
        <f t="shared" si="8"/>
        <v>0.2088697862422717</v>
      </c>
      <c r="W90" s="164">
        <v>5</v>
      </c>
      <c r="X90" s="161" t="s">
        <v>796</v>
      </c>
    </row>
    <row r="91" spans="2:24" ht="1.5" customHeight="1">
      <c r="B91" s="69" t="str">
        <f t="shared" si="5"/>
        <v>New Latawh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New Latawh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New Latawh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New Latawh SC</v>
      </c>
      <c r="C94" s="70">
        <v>94</v>
      </c>
      <c r="D94" s="125"/>
      <c r="E94" s="345">
        <v>1</v>
      </c>
      <c r="F94" s="195" t="s">
        <v>274</v>
      </c>
      <c r="G94" s="193" t="s">
        <v>704</v>
      </c>
      <c r="H94" s="174">
        <f>SUM(H95:H98)</f>
        <v>18</v>
      </c>
      <c r="I94" s="174">
        <f t="shared" ref="I94:S94" si="9">SUM(I95:I98)</f>
        <v>61</v>
      </c>
      <c r="J94" s="174">
        <f t="shared" si="9"/>
        <v>75</v>
      </c>
      <c r="K94" s="174">
        <f t="shared" si="9"/>
        <v>0</v>
      </c>
      <c r="L94" s="174">
        <f t="shared" si="9"/>
        <v>0</v>
      </c>
      <c r="M94" s="174">
        <f t="shared" si="9"/>
        <v>0</v>
      </c>
      <c r="N94" s="174">
        <f t="shared" si="9"/>
        <v>0</v>
      </c>
      <c r="O94" s="174">
        <f t="shared" si="9"/>
        <v>0</v>
      </c>
      <c r="P94" s="174">
        <f t="shared" si="9"/>
        <v>0</v>
      </c>
      <c r="Q94" s="174">
        <f t="shared" si="9"/>
        <v>0</v>
      </c>
      <c r="R94" s="174">
        <f t="shared" si="9"/>
        <v>0</v>
      </c>
      <c r="S94" s="174">
        <f t="shared" si="9"/>
        <v>0</v>
      </c>
      <c r="T94" s="157">
        <f t="shared" ref="T94:T101" si="10">SUM(H94:S94)</f>
        <v>154</v>
      </c>
      <c r="U94" s="164">
        <f>10*G20/100</f>
        <v>119.6</v>
      </c>
      <c r="V94" s="171">
        <f>IF(U94=0,0,T94/U94)</f>
        <v>1.2876254180602007</v>
      </c>
      <c r="W94" s="199">
        <v>10</v>
      </c>
      <c r="X94" s="177"/>
    </row>
    <row r="95" spans="2:24" ht="15.9" customHeight="1">
      <c r="B95" s="69" t="str">
        <f t="shared" si="5"/>
        <v>New Latawh SC</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New Latawh SC</v>
      </c>
      <c r="C96" s="70">
        <v>96</v>
      </c>
      <c r="D96" s="125"/>
      <c r="E96" s="191"/>
      <c r="F96" s="203" t="s">
        <v>624</v>
      </c>
      <c r="G96" s="193" t="s">
        <v>704</v>
      </c>
      <c r="H96" s="155">
        <v>18</v>
      </c>
      <c r="I96" s="155">
        <v>20</v>
      </c>
      <c r="J96" s="155">
        <v>15</v>
      </c>
      <c r="K96" s="156"/>
      <c r="L96" s="156"/>
      <c r="M96" s="156"/>
      <c r="N96" s="156"/>
      <c r="O96" s="156"/>
      <c r="P96" s="156"/>
      <c r="Q96" s="156"/>
      <c r="R96" s="156"/>
      <c r="S96" s="156"/>
      <c r="T96" s="157">
        <f t="shared" si="10"/>
        <v>53</v>
      </c>
      <c r="U96" s="164"/>
      <c r="V96" s="171">
        <f>IF(T94=0,0,T96/T94)</f>
        <v>0.34415584415584416</v>
      </c>
      <c r="W96" s="164"/>
      <c r="X96" s="177"/>
    </row>
    <row r="97" spans="2:26" ht="13.5" customHeight="1">
      <c r="B97" s="69" t="str">
        <f t="shared" si="5"/>
        <v>New Latawh SC</v>
      </c>
      <c r="C97" s="70">
        <v>97</v>
      </c>
      <c r="D97" s="125"/>
      <c r="E97" s="191"/>
      <c r="F97" s="203" t="s">
        <v>626</v>
      </c>
      <c r="G97" s="193" t="s">
        <v>704</v>
      </c>
      <c r="H97" s="155"/>
      <c r="I97" s="155"/>
      <c r="J97" s="155"/>
      <c r="K97" s="156"/>
      <c r="L97" s="156"/>
      <c r="M97" s="156"/>
      <c r="N97" s="156"/>
      <c r="O97" s="156"/>
      <c r="P97" s="156"/>
      <c r="Q97" s="156"/>
      <c r="R97" s="156"/>
      <c r="S97" s="156"/>
      <c r="T97" s="157">
        <f t="shared" si="10"/>
        <v>0</v>
      </c>
      <c r="U97" s="164"/>
      <c r="V97" s="171">
        <f>IF(T94=0,0,T97/T94)</f>
        <v>0</v>
      </c>
      <c r="W97" s="164"/>
      <c r="X97" s="177"/>
    </row>
    <row r="98" spans="2:26" ht="13.5" customHeight="1">
      <c r="B98" s="69" t="str">
        <f t="shared" si="5"/>
        <v>New Latawh SC</v>
      </c>
      <c r="C98" s="70">
        <v>98</v>
      </c>
      <c r="D98" s="125"/>
      <c r="E98" s="191"/>
      <c r="F98" s="195" t="s">
        <v>794</v>
      </c>
      <c r="G98" s="193" t="s">
        <v>704</v>
      </c>
      <c r="H98" s="155"/>
      <c r="I98" s="155">
        <v>41</v>
      </c>
      <c r="J98" s="155">
        <v>60</v>
      </c>
      <c r="K98" s="156"/>
      <c r="L98" s="156"/>
      <c r="M98" s="156"/>
      <c r="N98" s="156"/>
      <c r="O98" s="156"/>
      <c r="P98" s="156"/>
      <c r="Q98" s="156"/>
      <c r="R98" s="156"/>
      <c r="S98" s="156"/>
      <c r="T98" s="157">
        <f t="shared" si="10"/>
        <v>101</v>
      </c>
      <c r="U98" s="164"/>
      <c r="V98" s="171">
        <f>IF(T94=0,0,T98/T94)</f>
        <v>0.6558441558441559</v>
      </c>
      <c r="W98" s="164"/>
      <c r="X98" s="177"/>
    </row>
    <row r="99" spans="2:26" ht="13.5" customHeight="1">
      <c r="B99" s="69" t="str">
        <f t="shared" si="5"/>
        <v>New Latawh SC</v>
      </c>
      <c r="C99" s="70">
        <v>99</v>
      </c>
      <c r="D99" s="125"/>
      <c r="E99" s="191">
        <v>2</v>
      </c>
      <c r="F99" s="195" t="s">
        <v>91</v>
      </c>
      <c r="G99" s="193" t="s">
        <v>704</v>
      </c>
      <c r="H99" s="155"/>
      <c r="I99" s="155">
        <v>3</v>
      </c>
      <c r="J99" s="155">
        <v>17</v>
      </c>
      <c r="K99" s="156"/>
      <c r="L99" s="156"/>
      <c r="M99" s="156"/>
      <c r="N99" s="156"/>
      <c r="O99" s="156"/>
      <c r="P99" s="156"/>
      <c r="Q99" s="156"/>
      <c r="R99" s="156"/>
      <c r="S99" s="156"/>
      <c r="T99" s="157">
        <f t="shared" si="10"/>
        <v>20</v>
      </c>
      <c r="U99" s="164">
        <f>T101</f>
        <v>47</v>
      </c>
      <c r="V99" s="357">
        <f>IF(U99=0,0,T99/U99)</f>
        <v>0.42553191489361702</v>
      </c>
      <c r="W99" s="167"/>
      <c r="X99" s="161" t="s">
        <v>797</v>
      </c>
    </row>
    <row r="100" spans="2:26" ht="13.5" customHeight="1">
      <c r="B100" s="69" t="str">
        <f t="shared" si="5"/>
        <v>New Latawh SC</v>
      </c>
      <c r="C100" s="70">
        <v>100</v>
      </c>
      <c r="D100" s="125"/>
      <c r="E100" s="191"/>
      <c r="F100" s="195" t="s">
        <v>92</v>
      </c>
      <c r="G100" s="193" t="s">
        <v>704</v>
      </c>
      <c r="H100" s="155">
        <v>8</v>
      </c>
      <c r="I100" s="155">
        <v>15</v>
      </c>
      <c r="J100" s="155">
        <v>4</v>
      </c>
      <c r="K100" s="156"/>
      <c r="L100" s="156"/>
      <c r="M100" s="156"/>
      <c r="N100" s="156"/>
      <c r="O100" s="156"/>
      <c r="P100" s="156"/>
      <c r="Q100" s="156"/>
      <c r="R100" s="156"/>
      <c r="S100" s="156"/>
      <c r="T100" s="157">
        <f t="shared" si="10"/>
        <v>27</v>
      </c>
      <c r="U100" s="164">
        <f>T101</f>
        <v>47</v>
      </c>
      <c r="V100" s="357">
        <f>IF(U100=0,0,T100/U100)</f>
        <v>0.57446808510638303</v>
      </c>
      <c r="W100" s="167"/>
      <c r="X100" s="161" t="s">
        <v>797</v>
      </c>
    </row>
    <row r="101" spans="2:26" ht="13.5" customHeight="1">
      <c r="B101" s="69" t="str">
        <f t="shared" si="5"/>
        <v>New Latawh SC</v>
      </c>
      <c r="C101" s="70">
        <v>101</v>
      </c>
      <c r="D101" s="125"/>
      <c r="E101" s="348"/>
      <c r="F101" s="195" t="s">
        <v>93</v>
      </c>
      <c r="G101" s="193" t="s">
        <v>704</v>
      </c>
      <c r="H101" s="174">
        <f t="shared" ref="H101:S101" si="11">SUM(H99:H100)</f>
        <v>8</v>
      </c>
      <c r="I101" s="174">
        <f t="shared" si="11"/>
        <v>18</v>
      </c>
      <c r="J101" s="174">
        <f t="shared" si="11"/>
        <v>21</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47</v>
      </c>
      <c r="U101" s="164"/>
      <c r="V101" s="363">
        <f>IF(G20=0,0,T101*1000/G20)</f>
        <v>39.297658862876254</v>
      </c>
      <c r="W101" s="354" t="s">
        <v>275</v>
      </c>
      <c r="X101" s="177"/>
      <c r="Z101" s="364"/>
    </row>
    <row r="102" spans="2:26" ht="13.5" customHeight="1">
      <c r="B102" s="69" t="str">
        <f t="shared" si="5"/>
        <v>New Latawh SC</v>
      </c>
      <c r="C102" s="70">
        <v>102</v>
      </c>
      <c r="D102" s="125"/>
      <c r="E102" s="191">
        <v>3</v>
      </c>
      <c r="F102" s="195" t="s">
        <v>276</v>
      </c>
      <c r="G102" s="193" t="s">
        <v>704</v>
      </c>
      <c r="H102" s="155">
        <v>1</v>
      </c>
      <c r="I102" s="155">
        <v>1</v>
      </c>
      <c r="J102" s="155">
        <v>1</v>
      </c>
      <c r="K102" s="163"/>
      <c r="L102" s="163"/>
      <c r="M102" s="163"/>
      <c r="N102" s="163"/>
      <c r="O102" s="163"/>
      <c r="P102" s="163"/>
      <c r="Q102" s="163"/>
      <c r="R102" s="163"/>
      <c r="S102" s="163"/>
      <c r="T102" s="157">
        <f>COUNTIF(H102:S102,1)</f>
        <v>3</v>
      </c>
      <c r="U102" s="158">
        <f>COUNT(H102:S102)</f>
        <v>3</v>
      </c>
      <c r="V102" s="171">
        <f>IF(U102=0,0,T102/U102)</f>
        <v>1</v>
      </c>
      <c r="W102" s="164"/>
      <c r="X102" s="161"/>
    </row>
    <row r="103" spans="2:26" ht="15" customHeight="1">
      <c r="B103" s="69" t="str">
        <f t="shared" si="5"/>
        <v>New Latawh SC</v>
      </c>
      <c r="C103" s="70">
        <v>103</v>
      </c>
      <c r="D103" s="125"/>
      <c r="E103" s="191">
        <v>4</v>
      </c>
      <c r="F103" s="225" t="s">
        <v>823</v>
      </c>
      <c r="G103" s="193" t="s">
        <v>704</v>
      </c>
      <c r="H103" s="155">
        <v>1</v>
      </c>
      <c r="I103" s="155">
        <v>1</v>
      </c>
      <c r="J103" s="155">
        <v>1</v>
      </c>
      <c r="K103" s="163"/>
      <c r="L103" s="163"/>
      <c r="M103" s="163"/>
      <c r="N103" s="163"/>
      <c r="O103" s="163"/>
      <c r="P103" s="163"/>
      <c r="Q103" s="163"/>
      <c r="R103" s="163"/>
      <c r="S103" s="163"/>
      <c r="T103" s="157">
        <f>COUNTIF(H103:S103,1)</f>
        <v>3</v>
      </c>
      <c r="U103" s="158">
        <f>COUNT(H103:S103)</f>
        <v>3</v>
      </c>
      <c r="V103" s="171">
        <f>IF(U103=0,0,T103/U103)</f>
        <v>1</v>
      </c>
      <c r="W103" s="164"/>
      <c r="X103" s="161"/>
    </row>
    <row r="104" spans="2:26" ht="1.5" customHeight="1">
      <c r="B104" s="69" t="str">
        <f t="shared" si="5"/>
        <v>New Latawh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New Latawh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New Latawh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New Latawh SC</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1.96</v>
      </c>
      <c r="V107" s="171">
        <f>IF(U107=0,0,T107/U107)</f>
        <v>0</v>
      </c>
      <c r="W107" s="164">
        <v>10</v>
      </c>
      <c r="X107" s="177"/>
    </row>
    <row r="108" spans="2:26" ht="1.5" customHeight="1">
      <c r="B108" s="69" t="str">
        <f t="shared" si="5"/>
        <v>New Latawh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New Latawh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New Latawh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New Latawh SC</v>
      </c>
      <c r="C111" s="70">
        <v>111</v>
      </c>
      <c r="D111" s="125"/>
      <c r="E111" s="348">
        <v>1</v>
      </c>
      <c r="F111" s="195" t="s">
        <v>279</v>
      </c>
      <c r="G111" s="193" t="s">
        <v>704</v>
      </c>
      <c r="H111" s="204">
        <f t="shared" ref="H111:S111" si="12">SUM(H112:H113)/2</f>
        <v>0</v>
      </c>
      <c r="I111" s="204">
        <f t="shared" si="12"/>
        <v>0</v>
      </c>
      <c r="J111" s="204">
        <f t="shared" si="12"/>
        <v>0</v>
      </c>
      <c r="K111" s="204">
        <f t="shared" si="12"/>
        <v>0</v>
      </c>
      <c r="L111" s="204">
        <f t="shared" si="12"/>
        <v>0</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0</v>
      </c>
      <c r="U111" s="158">
        <f>X28</f>
        <v>442.52</v>
      </c>
      <c r="V111" s="171">
        <f t="shared" ref="V111:V121" si="14">IF(U111=0,0,T111/U111)</f>
        <v>0</v>
      </c>
      <c r="W111" s="164">
        <v>10</v>
      </c>
      <c r="X111" s="161" t="s">
        <v>796</v>
      </c>
    </row>
    <row r="112" spans="2:26" ht="14.25" customHeight="1">
      <c r="B112" s="69" t="str">
        <f t="shared" si="5"/>
        <v>New Latawh SC</v>
      </c>
      <c r="C112" s="70">
        <v>112</v>
      </c>
      <c r="D112" s="125"/>
      <c r="E112" s="348"/>
      <c r="F112" s="195" t="s">
        <v>280</v>
      </c>
      <c r="G112" s="193" t="s">
        <v>704</v>
      </c>
      <c r="H112" s="155"/>
      <c r="I112" s="155"/>
      <c r="J112" s="155"/>
      <c r="K112" s="156"/>
      <c r="L112" s="156"/>
      <c r="M112" s="156"/>
      <c r="N112" s="156"/>
      <c r="O112" s="156"/>
      <c r="P112" s="156"/>
      <c r="Q112" s="156"/>
      <c r="R112" s="156"/>
      <c r="S112" s="156"/>
      <c r="T112" s="157">
        <f t="shared" si="13"/>
        <v>0</v>
      </c>
      <c r="U112" s="158">
        <f>X28</f>
        <v>442.52</v>
      </c>
      <c r="V112" s="171">
        <f t="shared" si="14"/>
        <v>0</v>
      </c>
      <c r="W112" s="164"/>
      <c r="X112" s="161" t="s">
        <v>796</v>
      </c>
    </row>
    <row r="113" spans="2:26" ht="14.25" customHeight="1">
      <c r="B113" s="69" t="str">
        <f t="shared" si="5"/>
        <v>New Latawh SC</v>
      </c>
      <c r="C113" s="70">
        <v>113</v>
      </c>
      <c r="D113" s="125"/>
      <c r="E113" s="348"/>
      <c r="F113" s="195" t="s">
        <v>281</v>
      </c>
      <c r="G113" s="193" t="s">
        <v>704</v>
      </c>
      <c r="H113" s="155"/>
      <c r="I113" s="155"/>
      <c r="J113" s="155"/>
      <c r="K113" s="156"/>
      <c r="L113" s="156"/>
      <c r="M113" s="156"/>
      <c r="N113" s="156"/>
      <c r="O113" s="156"/>
      <c r="P113" s="156"/>
      <c r="Q113" s="156"/>
      <c r="R113" s="156"/>
      <c r="S113" s="156"/>
      <c r="T113" s="157">
        <f t="shared" si="13"/>
        <v>0</v>
      </c>
      <c r="U113" s="158">
        <f>X28</f>
        <v>442.52</v>
      </c>
      <c r="V113" s="171">
        <f t="shared" si="14"/>
        <v>0</v>
      </c>
      <c r="W113" s="164"/>
      <c r="X113" s="161" t="s">
        <v>796</v>
      </c>
    </row>
    <row r="114" spans="2:26" ht="14.25" customHeight="1">
      <c r="B114" s="69" t="str">
        <f t="shared" si="5"/>
        <v>New Latawh SC</v>
      </c>
      <c r="C114" s="70">
        <v>114</v>
      </c>
      <c r="D114" s="125"/>
      <c r="E114" s="348">
        <v>2</v>
      </c>
      <c r="F114" s="195" t="s">
        <v>282</v>
      </c>
      <c r="G114" s="193" t="s">
        <v>704</v>
      </c>
      <c r="H114" s="204">
        <f t="shared" ref="H114:S114" si="15">SUM(H115:H117)/3</f>
        <v>0</v>
      </c>
      <c r="I114" s="204">
        <f t="shared" si="15"/>
        <v>0</v>
      </c>
      <c r="J114" s="204">
        <f t="shared" si="15"/>
        <v>0</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0</v>
      </c>
      <c r="U114" s="158">
        <f>X28</f>
        <v>442.52</v>
      </c>
      <c r="V114" s="171">
        <f t="shared" si="14"/>
        <v>0</v>
      </c>
      <c r="W114" s="164">
        <v>10</v>
      </c>
      <c r="X114" s="161" t="s">
        <v>796</v>
      </c>
    </row>
    <row r="115" spans="2:26" ht="14.25" customHeight="1">
      <c r="B115" s="69" t="str">
        <f t="shared" si="5"/>
        <v>New Latawh SC</v>
      </c>
      <c r="C115" s="70">
        <v>115</v>
      </c>
      <c r="D115" s="125"/>
      <c r="E115" s="348"/>
      <c r="F115" s="195" t="s">
        <v>283</v>
      </c>
      <c r="G115" s="193" t="s">
        <v>704</v>
      </c>
      <c r="H115" s="155"/>
      <c r="I115" s="155"/>
      <c r="J115" s="155"/>
      <c r="K115" s="156"/>
      <c r="L115" s="156"/>
      <c r="M115" s="156"/>
      <c r="N115" s="156"/>
      <c r="O115" s="156"/>
      <c r="P115" s="156"/>
      <c r="Q115" s="156"/>
      <c r="R115" s="156"/>
      <c r="S115" s="156"/>
      <c r="T115" s="157">
        <f t="shared" si="13"/>
        <v>0</v>
      </c>
      <c r="U115" s="158">
        <f>U114*49/100</f>
        <v>216.8348</v>
      </c>
      <c r="V115" s="171">
        <f t="shared" si="14"/>
        <v>0</v>
      </c>
      <c r="W115" s="164"/>
      <c r="X115" s="161" t="s">
        <v>796</v>
      </c>
    </row>
    <row r="116" spans="2:26" ht="14.25" customHeight="1">
      <c r="B116" s="69" t="str">
        <f t="shared" si="5"/>
        <v>New Latawh SC</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216.8348</v>
      </c>
      <c r="V116" s="171">
        <f t="shared" si="14"/>
        <v>0</v>
      </c>
      <c r="W116" s="164"/>
      <c r="X116" s="161" t="s">
        <v>796</v>
      </c>
    </row>
    <row r="117" spans="2:26" ht="13.5" customHeight="1">
      <c r="B117" s="69" t="str">
        <f t="shared" si="5"/>
        <v>New Latawh SC</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442.52</v>
      </c>
      <c r="V117" s="171">
        <f t="shared" si="14"/>
        <v>0</v>
      </c>
      <c r="W117" s="164"/>
      <c r="X117" s="161" t="s">
        <v>796</v>
      </c>
    </row>
    <row r="118" spans="2:26" ht="14.25" customHeight="1">
      <c r="B118" s="69" t="str">
        <f t="shared" si="5"/>
        <v>New Latawh SC</v>
      </c>
      <c r="C118" s="70">
        <v>118</v>
      </c>
      <c r="D118" s="125"/>
      <c r="E118" s="191">
        <v>3</v>
      </c>
      <c r="F118" s="195" t="s">
        <v>102</v>
      </c>
      <c r="G118" s="193" t="s">
        <v>704</v>
      </c>
      <c r="H118" s="174">
        <f t="shared" ref="H118:S118" si="16">SUM(H119:H121)</f>
        <v>1</v>
      </c>
      <c r="I118" s="174">
        <f t="shared" si="16"/>
        <v>1</v>
      </c>
      <c r="J118" s="174">
        <f t="shared" si="16"/>
        <v>0</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2</v>
      </c>
      <c r="U118" s="164">
        <f>T111</f>
        <v>0</v>
      </c>
      <c r="V118" s="171">
        <f t="shared" si="14"/>
        <v>0</v>
      </c>
      <c r="W118" s="167"/>
      <c r="X118" s="161" t="s">
        <v>795</v>
      </c>
    </row>
    <row r="119" spans="2:26" ht="14.25" customHeight="1">
      <c r="B119" s="69" t="str">
        <f t="shared" si="5"/>
        <v>New Latawh SC</v>
      </c>
      <c r="C119" s="70">
        <v>119</v>
      </c>
      <c r="D119" s="125"/>
      <c r="E119" s="191"/>
      <c r="F119" s="203" t="s">
        <v>630</v>
      </c>
      <c r="G119" s="193" t="s">
        <v>704</v>
      </c>
      <c r="H119" s="155">
        <v>1</v>
      </c>
      <c r="I119" s="155">
        <v>1</v>
      </c>
      <c r="J119" s="155"/>
      <c r="K119" s="156"/>
      <c r="L119" s="156"/>
      <c r="M119" s="156"/>
      <c r="N119" s="156"/>
      <c r="O119" s="156"/>
      <c r="P119" s="156"/>
      <c r="Q119" s="156"/>
      <c r="R119" s="156"/>
      <c r="S119" s="156"/>
      <c r="T119" s="157">
        <f t="shared" si="13"/>
        <v>2</v>
      </c>
      <c r="U119" s="164">
        <f t="shared" ref="U119:U121" si="17">T112</f>
        <v>0</v>
      </c>
      <c r="V119" s="171">
        <f t="shared" si="14"/>
        <v>0</v>
      </c>
      <c r="W119" s="167"/>
      <c r="X119" s="161" t="s">
        <v>795</v>
      </c>
    </row>
    <row r="120" spans="2:26" ht="14.25" customHeight="1">
      <c r="B120" s="69" t="str">
        <f t="shared" si="5"/>
        <v>New Latawh SC</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0</v>
      </c>
      <c r="V120" s="171">
        <f t="shared" si="14"/>
        <v>0</v>
      </c>
      <c r="W120" s="167"/>
      <c r="X120" s="161" t="s">
        <v>795</v>
      </c>
    </row>
    <row r="121" spans="2:26" ht="14.25" customHeight="1">
      <c r="B121" s="69" t="str">
        <f t="shared" si="5"/>
        <v>New Latawh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0</v>
      </c>
      <c r="V121" s="171">
        <f t="shared" si="14"/>
        <v>0</v>
      </c>
      <c r="W121" s="167"/>
      <c r="X121" s="161" t="s">
        <v>795</v>
      </c>
    </row>
    <row r="122" spans="2:26" ht="1.5" customHeight="1">
      <c r="B122" s="69" t="str">
        <f t="shared" si="5"/>
        <v>New Latawh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New Latawh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New Latawh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New Latawh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New Latawh SC</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New Latawh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New Latawh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New Latawh SC</v>
      </c>
      <c r="C129" s="70">
        <v>129</v>
      </c>
      <c r="D129" s="125"/>
      <c r="E129" s="191">
        <v>5</v>
      </c>
      <c r="F129" s="195" t="s">
        <v>114</v>
      </c>
      <c r="G129" s="193" t="s">
        <v>704</v>
      </c>
      <c r="H129" s="155"/>
      <c r="I129" s="155"/>
      <c r="J129" s="155"/>
      <c r="K129" s="156"/>
      <c r="L129" s="156"/>
      <c r="M129" s="156"/>
      <c r="N129" s="156"/>
      <c r="O129" s="156"/>
      <c r="P129" s="156"/>
      <c r="Q129" s="156"/>
      <c r="R129" s="156"/>
      <c r="S129" s="156"/>
      <c r="T129" s="157">
        <f>SUM(H129:S129)</f>
        <v>0</v>
      </c>
      <c r="U129" s="164"/>
      <c r="V129" s="369">
        <f>IF(G20=0,0,(T125+T126+T127+T128+T129)*1000/G20)</f>
        <v>0</v>
      </c>
      <c r="W129" s="367" t="s">
        <v>650</v>
      </c>
      <c r="X129" s="177"/>
    </row>
    <row r="130" spans="2:25" ht="1.5" customHeight="1">
      <c r="B130" s="69" t="str">
        <f t="shared" ref="B130:B174" si="18">B129</f>
        <v>New Latawh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New Latawh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New Latawh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New Latawh SC</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2</v>
      </c>
      <c r="V133" s="171">
        <f>IF(U133=0,0,T133/U133)</f>
        <v>0</v>
      </c>
      <c r="W133" s="164"/>
      <c r="X133" s="177"/>
    </row>
    <row r="134" spans="2:25" ht="15" customHeight="1">
      <c r="B134" s="69" t="str">
        <f t="shared" si="18"/>
        <v>New Latawh SC</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20</v>
      </c>
      <c r="V134" s="171">
        <f>IF(U134=0,0,T134/U134)</f>
        <v>0</v>
      </c>
      <c r="W134" s="199"/>
      <c r="X134" s="161" t="s">
        <v>796</v>
      </c>
    </row>
    <row r="135" spans="2:25" ht="1.5" customHeight="1">
      <c r="B135" s="69" t="str">
        <f t="shared" si="18"/>
        <v>New Latawh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New Latawh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New Latawh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New Latawh SC</v>
      </c>
      <c r="C138" s="70">
        <v>138</v>
      </c>
      <c r="D138" s="125"/>
      <c r="E138" s="191">
        <v>1</v>
      </c>
      <c r="F138" s="195" t="s">
        <v>295</v>
      </c>
      <c r="G138" s="372" t="s">
        <v>206</v>
      </c>
      <c r="H138" s="163">
        <v>1</v>
      </c>
      <c r="I138" s="163">
        <v>1</v>
      </c>
      <c r="J138" s="163">
        <v>1</v>
      </c>
      <c r="K138" s="163"/>
      <c r="L138" s="163"/>
      <c r="M138" s="163"/>
      <c r="N138" s="163"/>
      <c r="O138" s="163"/>
      <c r="P138" s="163"/>
      <c r="Q138" s="163"/>
      <c r="R138" s="163"/>
      <c r="S138" s="163"/>
      <c r="T138" s="157">
        <f>COUNTIF(H138:S138,1)</f>
        <v>3</v>
      </c>
      <c r="U138" s="158">
        <f>COUNT(H138:S138)</f>
        <v>3</v>
      </c>
      <c r="V138" s="171">
        <f>IF(U138=0,0,T138/U138)</f>
        <v>1</v>
      </c>
      <c r="W138" s="164">
        <v>5</v>
      </c>
      <c r="X138" s="161"/>
      <c r="Y138" s="373"/>
    </row>
    <row r="139" spans="2:25" ht="1.5" customHeight="1">
      <c r="B139" s="69" t="str">
        <f t="shared" si="18"/>
        <v>New Latawh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New Latawh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New Latawh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New Latawh SC</v>
      </c>
      <c r="C142" s="70">
        <v>142</v>
      </c>
      <c r="D142" s="125"/>
      <c r="E142" s="191">
        <v>1</v>
      </c>
      <c r="F142" s="195" t="s">
        <v>297</v>
      </c>
      <c r="G142" s="372" t="s">
        <v>206</v>
      </c>
      <c r="H142" s="163">
        <v>1</v>
      </c>
      <c r="I142" s="163">
        <v>1</v>
      </c>
      <c r="J142" s="163">
        <v>1</v>
      </c>
      <c r="K142" s="163"/>
      <c r="L142" s="163"/>
      <c r="M142" s="163"/>
      <c r="N142" s="163"/>
      <c r="O142" s="163"/>
      <c r="P142" s="163"/>
      <c r="Q142" s="163"/>
      <c r="R142" s="163"/>
      <c r="S142" s="163"/>
      <c r="T142" s="157">
        <f>COUNTIF(H142:S142,1)</f>
        <v>3</v>
      </c>
      <c r="U142" s="158">
        <f>COUNT(H142:S142)</f>
        <v>3</v>
      </c>
      <c r="V142" s="171">
        <f>IF(U142=0,0,T142/U142)</f>
        <v>1</v>
      </c>
      <c r="W142" s="164">
        <v>5</v>
      </c>
      <c r="X142" s="161"/>
    </row>
    <row r="143" spans="2:25" ht="1.5" customHeight="1">
      <c r="B143" s="69" t="str">
        <f t="shared" si="18"/>
        <v>New Latawh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New Latawh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New Latawh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New Latawh SC</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New Latawh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New Latawh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New Latawh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New Latawh SC</v>
      </c>
      <c r="C150" s="70">
        <v>150</v>
      </c>
      <c r="D150" s="125"/>
      <c r="E150" s="191">
        <v>1</v>
      </c>
      <c r="F150" s="195" t="s">
        <v>301</v>
      </c>
      <c r="G150" s="372" t="s">
        <v>206</v>
      </c>
      <c r="H150" s="163">
        <v>1</v>
      </c>
      <c r="I150" s="163">
        <v>1</v>
      </c>
      <c r="J150" s="163">
        <v>1</v>
      </c>
      <c r="K150" s="163"/>
      <c r="L150" s="163"/>
      <c r="M150" s="163"/>
      <c r="N150" s="163"/>
      <c r="O150" s="163"/>
      <c r="P150" s="163"/>
      <c r="Q150" s="163"/>
      <c r="R150" s="163"/>
      <c r="S150" s="163"/>
      <c r="T150" s="157">
        <f>COUNTIF(H150:S150,1)</f>
        <v>3</v>
      </c>
      <c r="U150" s="158">
        <f>COUNT(H150:S150)</f>
        <v>3</v>
      </c>
      <c r="V150" s="171">
        <f>IF(U150=0,0,T150/U150)</f>
        <v>1</v>
      </c>
      <c r="W150" s="164"/>
      <c r="X150" s="161"/>
    </row>
    <row r="151" spans="2:24" ht="1.5" customHeight="1">
      <c r="B151" s="69" t="str">
        <f t="shared" si="18"/>
        <v>New Latawh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New Latawh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New Latawh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New Latawh SC</v>
      </c>
      <c r="C154" s="70">
        <v>154</v>
      </c>
      <c r="E154" s="152">
        <v>1</v>
      </c>
      <c r="F154" s="168" t="s">
        <v>303</v>
      </c>
      <c r="G154" s="372" t="s">
        <v>206</v>
      </c>
      <c r="H154" s="163">
        <v>1</v>
      </c>
      <c r="I154" s="163">
        <v>1</v>
      </c>
      <c r="J154" s="163">
        <v>1</v>
      </c>
      <c r="K154" s="163"/>
      <c r="L154" s="163"/>
      <c r="M154" s="163"/>
      <c r="N154" s="163"/>
      <c r="O154" s="163"/>
      <c r="P154" s="163"/>
      <c r="Q154" s="163"/>
      <c r="R154" s="163"/>
      <c r="S154" s="163"/>
      <c r="T154" s="157">
        <f>COUNTIF(H154:S154,1)</f>
        <v>3</v>
      </c>
      <c r="U154" s="158">
        <f>COUNT(H154:S154)</f>
        <v>3</v>
      </c>
      <c r="V154" s="171">
        <f>IF(U154=0,0,T154/U154)</f>
        <v>1</v>
      </c>
      <c r="W154" s="164">
        <v>10</v>
      </c>
      <c r="X154" s="161"/>
    </row>
    <row r="155" spans="2:24" ht="13.5" customHeight="1">
      <c r="B155" s="69" t="str">
        <f t="shared" si="18"/>
        <v>New Latawh SC</v>
      </c>
      <c r="C155" s="70">
        <v>155</v>
      </c>
      <c r="E155" s="152">
        <v>2</v>
      </c>
      <c r="F155" s="168" t="s">
        <v>750</v>
      </c>
      <c r="G155" s="372" t="s">
        <v>206</v>
      </c>
      <c r="H155" s="163">
        <v>1</v>
      </c>
      <c r="I155" s="163">
        <v>1</v>
      </c>
      <c r="J155" s="163">
        <v>1</v>
      </c>
      <c r="K155" s="163"/>
      <c r="L155" s="163"/>
      <c r="M155" s="163"/>
      <c r="N155" s="163"/>
      <c r="O155" s="163"/>
      <c r="P155" s="163"/>
      <c r="Q155" s="163"/>
      <c r="R155" s="163"/>
      <c r="S155" s="163"/>
      <c r="T155" s="157">
        <f>COUNTIF(H155:S155,1)</f>
        <v>3</v>
      </c>
      <c r="U155" s="158">
        <f>COUNT(H155:S155)</f>
        <v>3</v>
      </c>
      <c r="V155" s="171">
        <f>IF(U155=0,0,T155/U155)</f>
        <v>1</v>
      </c>
      <c r="W155" s="164"/>
      <c r="X155" s="161"/>
    </row>
    <row r="156" spans="2:24" ht="1.5" customHeight="1">
      <c r="B156" s="69" t="str">
        <f t="shared" si="18"/>
        <v>New Latawh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New Latawh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New Latawh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New Latawh SC</v>
      </c>
      <c r="C159" s="70">
        <v>159</v>
      </c>
      <c r="E159" s="191">
        <v>1</v>
      </c>
      <c r="F159" s="240" t="s">
        <v>306</v>
      </c>
      <c r="G159" s="372" t="s">
        <v>206</v>
      </c>
      <c r="H159" s="163">
        <v>1</v>
      </c>
      <c r="I159" s="163">
        <v>1</v>
      </c>
      <c r="J159" s="163">
        <v>1</v>
      </c>
      <c r="K159" s="163"/>
      <c r="L159" s="163"/>
      <c r="M159" s="163"/>
      <c r="N159" s="163"/>
      <c r="O159" s="163"/>
      <c r="P159" s="163"/>
      <c r="Q159" s="163"/>
      <c r="R159" s="163"/>
      <c r="S159" s="163"/>
      <c r="T159" s="157">
        <f>COUNTIF(H159:S159,1)</f>
        <v>3</v>
      </c>
      <c r="U159" s="158">
        <f>COUNT(H159:S159)</f>
        <v>3</v>
      </c>
      <c r="V159" s="171">
        <f>IF(U159=0,0,T159/U159)</f>
        <v>1</v>
      </c>
      <c r="W159" s="164">
        <v>5</v>
      </c>
      <c r="X159" s="161"/>
    </row>
    <row r="160" spans="2:24" ht="1.5" customHeight="1">
      <c r="B160" s="69" t="str">
        <f t="shared" si="18"/>
        <v>New Latawh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New Latawh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New Latawh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New Latawh SC</v>
      </c>
      <c r="C163" s="70">
        <v>163</v>
      </c>
      <c r="D163" s="125"/>
      <c r="E163" s="152">
        <v>1</v>
      </c>
      <c r="F163" s="349" t="s">
        <v>309</v>
      </c>
      <c r="G163" s="193" t="s">
        <v>310</v>
      </c>
      <c r="H163" s="155">
        <v>31</v>
      </c>
      <c r="I163" s="155">
        <v>32</v>
      </c>
      <c r="J163" s="155">
        <v>35</v>
      </c>
      <c r="K163" s="155"/>
      <c r="L163" s="155"/>
      <c r="M163" s="155"/>
      <c r="N163" s="155"/>
      <c r="O163" s="155"/>
      <c r="P163" s="155"/>
      <c r="Q163" s="155"/>
      <c r="R163" s="155"/>
      <c r="S163" s="155"/>
      <c r="T163" s="157">
        <f t="shared" ref="T163:T169" si="19">SUM(H163:S163)</f>
        <v>98</v>
      </c>
      <c r="U163" s="158">
        <f>40*G20/100</f>
        <v>478.4</v>
      </c>
      <c r="V163" s="171">
        <f t="shared" ref="V163:V168" si="20">IF(U163=0,0,T163/U163)</f>
        <v>0.2048494983277592</v>
      </c>
      <c r="W163" s="164">
        <v>5</v>
      </c>
      <c r="X163" s="161" t="s">
        <v>796</v>
      </c>
    </row>
    <row r="164" spans="2:24" ht="20.25" customHeight="1">
      <c r="B164" s="69" t="str">
        <f t="shared" si="18"/>
        <v>New Latawh SC</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New Latawh SC</v>
      </c>
      <c r="C165" s="70">
        <v>165</v>
      </c>
      <c r="D165" s="125"/>
      <c r="E165" s="152">
        <v>3</v>
      </c>
      <c r="F165" s="195" t="s">
        <v>119</v>
      </c>
      <c r="G165" s="193" t="s">
        <v>705</v>
      </c>
      <c r="H165" s="163"/>
      <c r="I165" s="163"/>
      <c r="J165" s="163"/>
      <c r="K165" s="163"/>
      <c r="L165" s="163"/>
      <c r="M165" s="163"/>
      <c r="N165" s="163"/>
      <c r="O165" s="163"/>
      <c r="P165" s="163"/>
      <c r="Q165" s="163"/>
      <c r="R165" s="163"/>
      <c r="S165" s="163"/>
      <c r="T165" s="157">
        <f>COUNTIF(H165:S165,1)</f>
        <v>0</v>
      </c>
      <c r="U165" s="158">
        <f>COUNT(H165:S165)</f>
        <v>0</v>
      </c>
      <c r="V165" s="171">
        <f t="shared" si="20"/>
        <v>0</v>
      </c>
      <c r="W165" s="164"/>
      <c r="X165" s="161"/>
    </row>
    <row r="166" spans="2:24" ht="14.25" customHeight="1">
      <c r="B166" s="69" t="str">
        <f t="shared" si="18"/>
        <v>New Latawh SC</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23.92</v>
      </c>
      <c r="V166" s="171">
        <f t="shared" si="20"/>
        <v>0</v>
      </c>
      <c r="W166" s="164"/>
      <c r="X166" s="179"/>
    </row>
    <row r="167" spans="2:24" ht="14.25" customHeight="1">
      <c r="B167" s="69" t="str">
        <f t="shared" si="18"/>
        <v>New Latawh SC</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New Latawh SC</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New Latawh SC</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New Latawh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New Latawh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New Latawh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New Latawh SC</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0.75</v>
      </c>
      <c r="V173" s="159">
        <f>IF(U173=0,0,T173/U173)</f>
        <v>0</v>
      </c>
      <c r="W173" s="164"/>
      <c r="X173" s="268" t="s">
        <v>655</v>
      </c>
    </row>
    <row r="174" spans="2:24" ht="14.4" customHeight="1">
      <c r="B174" s="69" t="str">
        <f t="shared" si="18"/>
        <v>New Latawh SC</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0.15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3</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1196</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20.451599999999999</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3</v>
      </c>
      <c r="K184" s="248">
        <f t="shared" si="22"/>
        <v>3</v>
      </c>
      <c r="L184" s="380">
        <f t="shared" si="22"/>
        <v>1</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3</v>
      </c>
      <c r="K185" s="248">
        <f t="shared" si="22"/>
        <v>223</v>
      </c>
      <c r="L185" s="380">
        <f t="shared" si="22"/>
        <v>1.3452914798206279E-2</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2</v>
      </c>
      <c r="K186" s="248">
        <f t="shared" si="22"/>
        <v>2</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1</v>
      </c>
      <c r="K187" s="260">
        <f t="shared" si="22"/>
        <v>0</v>
      </c>
      <c r="L187" s="383">
        <f t="shared" si="22"/>
        <v>0</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2</v>
      </c>
      <c r="K188" s="260">
        <f t="shared" si="22"/>
        <v>2</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98</v>
      </c>
      <c r="K189" s="248">
        <f>U163</f>
        <v>478.4</v>
      </c>
      <c r="L189" s="380">
        <f>V163</f>
        <v>0.2048494983277592</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5</v>
      </c>
      <c r="K190" s="248">
        <f t="shared" si="23"/>
        <v>20.451599999999999</v>
      </c>
      <c r="L190" s="380">
        <f t="shared" si="23"/>
        <v>0.24447964951397447</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4</v>
      </c>
      <c r="K191" s="248">
        <f t="shared" si="23"/>
        <v>5</v>
      </c>
      <c r="L191" s="380">
        <f t="shared" si="23"/>
        <v>0.8</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2</v>
      </c>
      <c r="K192" s="248">
        <f t="shared" si="23"/>
        <v>5</v>
      </c>
      <c r="L192" s="380">
        <f t="shared" si="23"/>
        <v>0.4</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2</v>
      </c>
      <c r="K193" s="248">
        <f>U54</f>
        <v>5</v>
      </c>
      <c r="L193" s="380">
        <f>V54</f>
        <v>0.4</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2</v>
      </c>
      <c r="K194" s="248">
        <f>U51</f>
        <v>5</v>
      </c>
      <c r="L194" s="380">
        <f>V51</f>
        <v>0.4</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1</v>
      </c>
      <c r="L195" s="380">
        <f>V59</f>
        <v>0</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v>
      </c>
      <c r="K196" s="248">
        <f>U56</f>
        <v>3</v>
      </c>
      <c r="L196" s="380">
        <f>V56</f>
        <v>0.66666666666666663</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3</v>
      </c>
      <c r="K197" s="248">
        <f>U64</f>
        <v>3</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3</v>
      </c>
      <c r="K198" s="248">
        <f>U66</f>
        <v>3</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3</v>
      </c>
      <c r="K199" s="248">
        <f t="shared" si="24"/>
        <v>5</v>
      </c>
      <c r="L199" s="380">
        <f t="shared" si="24"/>
        <v>0.6</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3</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3</v>
      </c>
      <c r="K201" s="248">
        <f t="shared" si="25"/>
        <v>3</v>
      </c>
      <c r="L201" s="380">
        <f t="shared" si="25"/>
        <v>1</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13</v>
      </c>
      <c r="K202" s="248">
        <f t="shared" si="25"/>
        <v>19.295159988787592</v>
      </c>
      <c r="L202" s="380">
        <f t="shared" si="25"/>
        <v>0.67374408958279142</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5</v>
      </c>
      <c r="K203" s="248">
        <f t="shared" si="25"/>
        <v>19.198684188843664</v>
      </c>
      <c r="L203" s="380">
        <f t="shared" si="25"/>
        <v>0.26043451472083151</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4</v>
      </c>
      <c r="K204" s="248">
        <f t="shared" si="25"/>
        <v>19.150687478371477</v>
      </c>
      <c r="L204" s="380">
        <f t="shared" si="25"/>
        <v>0.2088697862422717</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154</v>
      </c>
      <c r="K205" s="248">
        <f>U94</f>
        <v>119.6</v>
      </c>
      <c r="L205" s="380">
        <f>V94</f>
        <v>1.2876254180602007</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1.96</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0</v>
      </c>
      <c r="K207" s="248">
        <f>U111</f>
        <v>442.52</v>
      </c>
      <c r="L207" s="380">
        <f>V111</f>
        <v>0</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0</v>
      </c>
      <c r="K208" s="248">
        <f>U114</f>
        <v>442.52</v>
      </c>
      <c r="L208" s="380">
        <f>V114</f>
        <v>0</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3</v>
      </c>
      <c r="K209" s="260">
        <f>U138</f>
        <v>3</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3</v>
      </c>
      <c r="K210" s="260">
        <f>U142</f>
        <v>3</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3</v>
      </c>
      <c r="K212" s="260">
        <f>U154</f>
        <v>3</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3</v>
      </c>
      <c r="K213" s="260">
        <f>U159</f>
        <v>3</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47</v>
      </c>
      <c r="K215" s="393">
        <f>U101</f>
        <v>0</v>
      </c>
      <c r="L215" s="394">
        <f>V101</f>
        <v>39.297658862876254</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3</v>
      </c>
      <c r="K216" s="396">
        <f>T48-(10*T48/100)</f>
        <v>4.5</v>
      </c>
      <c r="L216" s="396">
        <f>G35</f>
        <v>1.5</v>
      </c>
    </row>
  </sheetData>
  <sheetProtection password="CC6B" sheet="1" objects="1" scenarios="1" selectLockedCells="1" autoFilter="0"/>
  <autoFilter ref="D16:X174" xr:uid="{00000000-0009-0000-0000-00000C000000}"/>
  <mergeCells count="2">
    <mergeCell ref="F4:U4"/>
    <mergeCell ref="V8:W8"/>
  </mergeCells>
  <hyperlinks>
    <hyperlink ref="X8" location="INDEX!A1" display="..Go to INDEX.." xr:uid="{00000000-0004-0000-0C00-000000000000}"/>
  </hyperlinks>
  <pageMargins left="0.23622047244094491" right="0" top="0.51181102362204722" bottom="0.23622047244094491" header="0" footer="0"/>
  <pageSetup paperSize="9" scale="9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Phalrang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Phalrang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Phalrang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Phalrang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Phalrang SC</v>
      </c>
      <c r="C5" s="70">
        <v>5</v>
      </c>
      <c r="E5" s="70"/>
      <c r="F5" s="86"/>
      <c r="G5" s="315"/>
      <c r="H5" s="88"/>
      <c r="I5" s="86"/>
      <c r="J5" s="86"/>
      <c r="K5" s="86"/>
      <c r="L5" s="86"/>
      <c r="M5" s="86"/>
      <c r="N5" s="86"/>
      <c r="O5" s="86"/>
      <c r="P5" s="86"/>
      <c r="Q5" s="86"/>
      <c r="R5" s="86"/>
      <c r="S5" s="86"/>
      <c r="T5" s="86"/>
      <c r="U5" s="89"/>
      <c r="V5" s="86"/>
      <c r="W5" s="89"/>
    </row>
    <row r="6" spans="2:24" ht="14.4">
      <c r="B6" s="69" t="str">
        <f t="shared" si="0"/>
        <v>Phalrang SC</v>
      </c>
      <c r="C6" s="70">
        <v>6</v>
      </c>
      <c r="E6" s="70"/>
      <c r="F6" s="90" t="s">
        <v>204</v>
      </c>
      <c r="G6" s="316" t="s">
        <v>840</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Phalrang SC</v>
      </c>
      <c r="C7" s="70">
        <v>7</v>
      </c>
      <c r="E7" s="70"/>
      <c r="F7" s="90" t="s">
        <v>207</v>
      </c>
      <c r="G7" s="115"/>
      <c r="H7" s="102"/>
      <c r="I7" s="102"/>
      <c r="J7" s="102"/>
      <c r="K7" s="102"/>
      <c r="L7" s="319"/>
      <c r="M7" s="86"/>
      <c r="N7" s="103" t="s">
        <v>22</v>
      </c>
      <c r="O7" s="100"/>
      <c r="P7" s="277"/>
      <c r="Q7" s="104"/>
      <c r="R7" s="104"/>
      <c r="S7" s="104"/>
      <c r="T7" s="104"/>
      <c r="U7" s="320"/>
      <c r="V7" s="86"/>
      <c r="W7" s="89"/>
    </row>
    <row r="8" spans="2:24" ht="15" customHeight="1">
      <c r="B8" s="69" t="str">
        <f t="shared" si="0"/>
        <v>Phalrang SC</v>
      </c>
      <c r="C8" s="70">
        <v>8</v>
      </c>
      <c r="E8" s="70"/>
      <c r="F8" s="90" t="s">
        <v>208</v>
      </c>
      <c r="G8" s="115" t="s">
        <v>921</v>
      </c>
      <c r="H8" s="102"/>
      <c r="I8" s="102"/>
      <c r="J8" s="102"/>
      <c r="K8" s="102"/>
      <c r="L8" s="319"/>
      <c r="M8" s="86"/>
      <c r="N8" s="103" t="s">
        <v>22</v>
      </c>
      <c r="O8" s="100"/>
      <c r="P8" s="277"/>
      <c r="Q8" s="104"/>
      <c r="R8" s="104"/>
      <c r="S8" s="104"/>
      <c r="T8" s="104"/>
      <c r="U8" s="320"/>
      <c r="V8" s="649" t="s">
        <v>806</v>
      </c>
      <c r="W8" s="650"/>
      <c r="X8" s="321" t="s">
        <v>829</v>
      </c>
    </row>
    <row r="9" spans="2:24" ht="15" customHeight="1">
      <c r="B9" s="69" t="str">
        <f t="shared" si="0"/>
        <v>Phalrang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Phalrang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Phalrang SC</v>
      </c>
      <c r="C11" s="70">
        <v>11</v>
      </c>
      <c r="E11" s="70"/>
      <c r="F11" s="90" t="s">
        <v>209</v>
      </c>
      <c r="G11" s="115" t="s">
        <v>922</v>
      </c>
      <c r="H11" s="102"/>
      <c r="I11" s="102"/>
      <c r="J11" s="102"/>
      <c r="K11" s="102"/>
      <c r="L11" s="319"/>
      <c r="M11" s="86"/>
      <c r="N11" s="103" t="s">
        <v>22</v>
      </c>
      <c r="O11" s="100"/>
      <c r="P11" s="277"/>
      <c r="Q11" s="104"/>
      <c r="R11" s="104"/>
      <c r="S11" s="104"/>
      <c r="T11" s="104"/>
      <c r="U11" s="320"/>
      <c r="V11" s="86"/>
      <c r="W11" s="89"/>
    </row>
    <row r="12" spans="2:24" ht="15" customHeight="1">
      <c r="B12" s="69" t="str">
        <f t="shared" si="0"/>
        <v>Phalrang SC</v>
      </c>
      <c r="C12" s="70">
        <v>12</v>
      </c>
      <c r="E12" s="70"/>
      <c r="F12" s="122"/>
      <c r="G12" s="115"/>
      <c r="H12" s="102"/>
      <c r="I12" s="102"/>
      <c r="J12" s="102"/>
      <c r="K12" s="102"/>
      <c r="L12" s="319"/>
      <c r="M12" s="86"/>
      <c r="N12" s="103" t="s">
        <v>22</v>
      </c>
      <c r="O12" s="100"/>
      <c r="P12" s="277"/>
      <c r="Q12" s="104"/>
      <c r="R12" s="104"/>
      <c r="S12" s="104"/>
      <c r="T12" s="104"/>
      <c r="U12" s="320"/>
      <c r="V12" s="86"/>
      <c r="W12" s="89"/>
    </row>
    <row r="13" spans="2:24" ht="15" customHeight="1">
      <c r="B13" s="69" t="str">
        <f t="shared" si="0"/>
        <v>Phalrang SC</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Phalrang SC</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Phalrang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Phalrang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Phalrang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Phalrang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Phalrang SC</v>
      </c>
      <c r="C19" s="70">
        <v>19</v>
      </c>
      <c r="E19" s="152">
        <v>1</v>
      </c>
      <c r="F19" s="325" t="s">
        <v>212</v>
      </c>
      <c r="G19" s="326">
        <v>1</v>
      </c>
      <c r="H19" s="327" t="s">
        <v>213</v>
      </c>
      <c r="I19" s="74"/>
      <c r="J19" s="328">
        <v>1</v>
      </c>
      <c r="K19" s="329" t="s">
        <v>214</v>
      </c>
      <c r="L19" s="330"/>
      <c r="M19" s="330"/>
      <c r="N19" s="330"/>
      <c r="O19" s="330"/>
      <c r="P19" s="330"/>
      <c r="Q19" s="330"/>
      <c r="R19" s="330"/>
      <c r="S19" s="330"/>
      <c r="T19" s="330"/>
      <c r="U19" s="330"/>
      <c r="V19" s="330"/>
      <c r="W19" s="331"/>
      <c r="X19" s="332">
        <f>1.71*G20/100</f>
        <v>8.3618999999999986</v>
      </c>
    </row>
    <row r="20" spans="2:24" ht="18.600000000000001" customHeight="1">
      <c r="B20" s="69" t="str">
        <f t="shared" si="0"/>
        <v>Phalrang SC</v>
      </c>
      <c r="C20" s="70">
        <v>20</v>
      </c>
      <c r="E20" s="152">
        <v>2</v>
      </c>
      <c r="F20" s="333" t="s">
        <v>215</v>
      </c>
      <c r="G20" s="326">
        <v>489</v>
      </c>
      <c r="H20" s="327" t="s">
        <v>213</v>
      </c>
      <c r="I20" s="74"/>
      <c r="J20" s="134">
        <v>2</v>
      </c>
      <c r="K20" s="329" t="s">
        <v>216</v>
      </c>
      <c r="L20" s="330"/>
      <c r="M20" s="330"/>
      <c r="N20" s="330"/>
      <c r="O20" s="330"/>
      <c r="P20" s="330"/>
      <c r="Q20" s="330"/>
      <c r="R20" s="330"/>
      <c r="S20" s="330"/>
      <c r="T20" s="330"/>
      <c r="U20" s="330"/>
      <c r="V20" s="330"/>
      <c r="W20" s="331"/>
      <c r="X20" s="334">
        <f>X19-(X19*10/100)</f>
        <v>7.5257099999999983</v>
      </c>
    </row>
    <row r="21" spans="2:24" ht="18.600000000000001" customHeight="1">
      <c r="B21" s="69" t="str">
        <f t="shared" si="0"/>
        <v>Phalrang SC</v>
      </c>
      <c r="C21" s="70">
        <v>21</v>
      </c>
      <c r="E21" s="152">
        <v>3</v>
      </c>
      <c r="F21" s="325" t="s">
        <v>217</v>
      </c>
      <c r="G21" s="326">
        <v>93</v>
      </c>
      <c r="H21" s="327" t="s">
        <v>213</v>
      </c>
      <c r="I21" s="335">
        <f>G20/G21</f>
        <v>5.258064516129032</v>
      </c>
      <c r="J21" s="134">
        <v>3</v>
      </c>
      <c r="K21" s="329" t="s">
        <v>218</v>
      </c>
      <c r="L21" s="330"/>
      <c r="M21" s="330"/>
      <c r="N21" s="330"/>
      <c r="O21" s="330"/>
      <c r="P21" s="330"/>
      <c r="Q21" s="330"/>
      <c r="R21" s="330"/>
      <c r="S21" s="330"/>
      <c r="T21" s="330"/>
      <c r="U21" s="330"/>
      <c r="V21" s="330"/>
      <c r="W21" s="331"/>
      <c r="X21" s="334">
        <f>X20-(X20*17.88/1000)</f>
        <v>7.3911503051999983</v>
      </c>
    </row>
    <row r="22" spans="2:24" ht="18.600000000000001" customHeight="1">
      <c r="B22" s="69" t="str">
        <f t="shared" si="0"/>
        <v>Phalrang SC</v>
      </c>
      <c r="C22" s="70">
        <v>22</v>
      </c>
      <c r="E22" s="152">
        <v>4</v>
      </c>
      <c r="F22" s="325" t="s">
        <v>219</v>
      </c>
      <c r="G22" s="326">
        <v>54</v>
      </c>
      <c r="H22" s="327" t="s">
        <v>213</v>
      </c>
      <c r="I22" s="74"/>
      <c r="J22" s="134">
        <v>4</v>
      </c>
      <c r="K22" s="329" t="s">
        <v>220</v>
      </c>
      <c r="L22" s="330"/>
      <c r="M22" s="330"/>
      <c r="N22" s="330"/>
      <c r="O22" s="330"/>
      <c r="P22" s="330"/>
      <c r="Q22" s="330"/>
      <c r="R22" s="330"/>
      <c r="S22" s="330"/>
      <c r="T22" s="330"/>
      <c r="U22" s="330"/>
      <c r="V22" s="330"/>
      <c r="W22" s="331"/>
      <c r="X22" s="334">
        <f>8.78356409745996*G20/100</f>
        <v>42.951628436579206</v>
      </c>
    </row>
    <row r="23" spans="2:24" ht="18.600000000000001" customHeight="1">
      <c r="B23" s="69" t="str">
        <f t="shared" si="0"/>
        <v>Phalrang SC</v>
      </c>
      <c r="C23" s="70">
        <v>23</v>
      </c>
      <c r="E23" s="152">
        <v>5</v>
      </c>
      <c r="F23" s="333" t="s">
        <v>221</v>
      </c>
      <c r="G23" s="326">
        <v>7</v>
      </c>
      <c r="H23" s="327" t="s">
        <v>213</v>
      </c>
      <c r="I23" s="74"/>
      <c r="J23" s="134">
        <v>5</v>
      </c>
      <c r="K23" s="329" t="s">
        <v>222</v>
      </c>
      <c r="L23" s="330"/>
      <c r="M23" s="330"/>
      <c r="N23" s="330"/>
      <c r="O23" s="330"/>
      <c r="P23" s="330"/>
      <c r="Q23" s="330"/>
      <c r="R23" s="330"/>
      <c r="S23" s="330"/>
      <c r="T23" s="330"/>
      <c r="U23" s="330"/>
      <c r="V23" s="330"/>
      <c r="W23" s="331"/>
      <c r="X23" s="334">
        <f>G20*1.6133076913702/100</f>
        <v>7.8890746108002778</v>
      </c>
    </row>
    <row r="24" spans="2:24" ht="18.600000000000001" customHeight="1">
      <c r="B24" s="69" t="str">
        <f t="shared" si="0"/>
        <v>Phalrang SC</v>
      </c>
      <c r="C24" s="70">
        <v>24</v>
      </c>
      <c r="E24" s="152">
        <v>6</v>
      </c>
      <c r="F24" s="333" t="s">
        <v>223</v>
      </c>
      <c r="G24" s="326">
        <v>8</v>
      </c>
      <c r="H24" s="327" t="s">
        <v>213</v>
      </c>
      <c r="I24" s="74"/>
      <c r="J24" s="134">
        <v>6</v>
      </c>
      <c r="K24" s="329" t="s">
        <v>224</v>
      </c>
      <c r="L24" s="330"/>
      <c r="M24" s="330"/>
      <c r="N24" s="330"/>
      <c r="O24" s="330"/>
      <c r="P24" s="330"/>
      <c r="Q24" s="330"/>
      <c r="R24" s="330"/>
      <c r="S24" s="330"/>
      <c r="T24" s="330"/>
      <c r="U24" s="330"/>
      <c r="V24" s="330"/>
      <c r="W24" s="331"/>
      <c r="X24" s="334">
        <f>G20*1.60524115291335/100</f>
        <v>7.8496292377462806</v>
      </c>
    </row>
    <row r="25" spans="2:24" ht="18.600000000000001" customHeight="1">
      <c r="B25" s="69" t="str">
        <f t="shared" si="0"/>
        <v>Phalrang SC</v>
      </c>
      <c r="C25" s="70">
        <v>25</v>
      </c>
      <c r="E25" s="152">
        <v>7</v>
      </c>
      <c r="F25" s="333" t="s">
        <v>225</v>
      </c>
      <c r="G25" s="326">
        <v>8</v>
      </c>
      <c r="H25" s="327" t="s">
        <v>213</v>
      </c>
      <c r="I25" s="74"/>
      <c r="J25" s="134">
        <v>7</v>
      </c>
      <c r="K25" s="329" t="s">
        <v>226</v>
      </c>
      <c r="L25" s="330"/>
      <c r="M25" s="330"/>
      <c r="N25" s="330"/>
      <c r="O25" s="330"/>
      <c r="P25" s="330"/>
      <c r="Q25" s="330"/>
      <c r="R25" s="330"/>
      <c r="S25" s="330"/>
      <c r="T25" s="330"/>
      <c r="U25" s="330"/>
      <c r="V25" s="330"/>
      <c r="W25" s="331"/>
      <c r="X25" s="334">
        <f>G20*1.60122805003106/100</f>
        <v>7.830005164651884</v>
      </c>
    </row>
    <row r="26" spans="2:24" ht="18.600000000000001" customHeight="1">
      <c r="B26" s="69" t="str">
        <f t="shared" si="0"/>
        <v>Phalrang SC</v>
      </c>
      <c r="C26" s="70">
        <v>26</v>
      </c>
      <c r="E26" s="152">
        <v>8</v>
      </c>
      <c r="F26" s="333" t="s">
        <v>227</v>
      </c>
      <c r="G26" s="326">
        <v>6</v>
      </c>
      <c r="H26" s="327" t="s">
        <v>213</v>
      </c>
      <c r="I26" s="74"/>
      <c r="J26" s="134">
        <v>8</v>
      </c>
      <c r="K26" s="329" t="s">
        <v>228</v>
      </c>
      <c r="L26" s="330"/>
      <c r="M26" s="330"/>
      <c r="N26" s="330"/>
      <c r="O26" s="330"/>
      <c r="P26" s="330"/>
      <c r="Q26" s="330"/>
      <c r="R26" s="330"/>
      <c r="S26" s="330"/>
      <c r="T26" s="330"/>
      <c r="U26" s="330"/>
      <c r="V26" s="330"/>
      <c r="W26" s="331"/>
      <c r="X26" s="334">
        <f>X24*9</f>
        <v>70.646663139716523</v>
      </c>
    </row>
    <row r="27" spans="2:24" ht="18.600000000000001" customHeight="1">
      <c r="B27" s="69" t="str">
        <f t="shared" si="0"/>
        <v>Phalrang SC</v>
      </c>
      <c r="C27" s="70">
        <v>27</v>
      </c>
      <c r="E27" s="152">
        <v>9</v>
      </c>
      <c r="F27" s="333" t="s">
        <v>229</v>
      </c>
      <c r="G27" s="326">
        <v>7</v>
      </c>
      <c r="H27" s="327" t="s">
        <v>213</v>
      </c>
      <c r="I27" s="74"/>
      <c r="J27" s="134">
        <v>9</v>
      </c>
      <c r="K27" s="329" t="s">
        <v>230</v>
      </c>
      <c r="L27" s="330"/>
      <c r="M27" s="330"/>
      <c r="N27" s="330"/>
      <c r="O27" s="330"/>
      <c r="P27" s="330"/>
      <c r="Q27" s="330"/>
      <c r="R27" s="330"/>
      <c r="S27" s="330"/>
      <c r="T27" s="330"/>
      <c r="U27" s="330"/>
      <c r="V27" s="330"/>
      <c r="W27" s="331"/>
      <c r="X27" s="334">
        <f>37*G20/100</f>
        <v>180.93</v>
      </c>
    </row>
    <row r="28" spans="2:24" ht="18.600000000000001" customHeight="1">
      <c r="B28" s="69" t="str">
        <f t="shared" si="0"/>
        <v>Phalrang SC</v>
      </c>
      <c r="C28" s="70">
        <v>28</v>
      </c>
      <c r="E28" s="152">
        <v>10</v>
      </c>
      <c r="F28" s="333" t="s">
        <v>231</v>
      </c>
      <c r="G28" s="326">
        <v>1</v>
      </c>
      <c r="H28" s="327" t="s">
        <v>213</v>
      </c>
      <c r="I28" s="74"/>
      <c r="J28" s="134">
        <v>10</v>
      </c>
      <c r="K28" s="329" t="s">
        <v>232</v>
      </c>
      <c r="L28" s="330"/>
      <c r="M28" s="330"/>
      <c r="N28" s="330"/>
      <c r="O28" s="330"/>
      <c r="P28" s="330"/>
      <c r="Q28" s="330"/>
      <c r="R28" s="330"/>
      <c r="S28" s="330"/>
      <c r="T28" s="330"/>
      <c r="U28" s="330"/>
      <c r="V28" s="330"/>
      <c r="W28" s="331"/>
      <c r="X28" s="334">
        <f>X27</f>
        <v>180.93</v>
      </c>
    </row>
    <row r="29" spans="2:24" ht="18.600000000000001" customHeight="1">
      <c r="B29" s="69" t="str">
        <f t="shared" si="0"/>
        <v>Phalrang SC</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180.93</v>
      </c>
    </row>
    <row r="30" spans="2:24" ht="18.600000000000001" customHeight="1">
      <c r="B30" s="69" t="str">
        <f t="shared" si="0"/>
        <v>Phalrang SC</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180.93</v>
      </c>
    </row>
    <row r="31" spans="2:24" ht="18.600000000000001" customHeight="1">
      <c r="B31" s="69" t="str">
        <f t="shared" si="0"/>
        <v>Phalrang SC</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88.655699999999996</v>
      </c>
    </row>
    <row r="32" spans="2:24" ht="18.600000000000001" customHeight="1">
      <c r="B32" s="69" t="str">
        <f t="shared" si="0"/>
        <v>Phalrang SC</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88.655699999999996</v>
      </c>
    </row>
    <row r="33" spans="2:24" ht="21" customHeight="1">
      <c r="B33" s="69" t="str">
        <f t="shared" si="0"/>
        <v>Phalrang SC</v>
      </c>
      <c r="C33" s="70">
        <v>33</v>
      </c>
      <c r="E33" s="152">
        <v>15</v>
      </c>
      <c r="F33" s="337" t="s">
        <v>609</v>
      </c>
      <c r="G33" s="338"/>
      <c r="H33" s="327" t="s">
        <v>213</v>
      </c>
      <c r="I33" s="74"/>
      <c r="J33" s="134">
        <v>16</v>
      </c>
      <c r="K33" s="329" t="s">
        <v>241</v>
      </c>
      <c r="L33" s="330"/>
      <c r="M33" s="330"/>
      <c r="N33" s="330"/>
      <c r="O33" s="330"/>
      <c r="P33" s="330"/>
      <c r="Q33" s="330"/>
      <c r="R33" s="330"/>
      <c r="S33" s="330"/>
      <c r="T33" s="330"/>
      <c r="U33" s="330"/>
      <c r="V33" s="330"/>
      <c r="W33" s="331"/>
      <c r="X33" s="339">
        <f>12*G20/100</f>
        <v>58.68</v>
      </c>
    </row>
    <row r="34" spans="2:24" ht="21" customHeight="1">
      <c r="B34" s="69" t="str">
        <f t="shared" si="0"/>
        <v>Phalrang SC</v>
      </c>
      <c r="C34" s="70">
        <v>34</v>
      </c>
      <c r="E34" s="152">
        <v>16</v>
      </c>
      <c r="F34" s="337" t="s">
        <v>564</v>
      </c>
      <c r="G34" s="338">
        <v>2</v>
      </c>
      <c r="H34" s="327" t="s">
        <v>213</v>
      </c>
      <c r="I34" s="74"/>
    </row>
    <row r="35" spans="2:24" ht="21" customHeight="1">
      <c r="B35" s="69" t="str">
        <f t="shared" si="0"/>
        <v>Phalrang SC</v>
      </c>
      <c r="C35" s="70">
        <v>35</v>
      </c>
      <c r="E35" s="152"/>
      <c r="F35" s="340" t="s">
        <v>728</v>
      </c>
      <c r="G35" s="341">
        <f>((T48-(10*T48/100))-T62)</f>
        <v>8.1</v>
      </c>
      <c r="H35" s="342">
        <f>G35/((T48-(10*T48/100)))</f>
        <v>1</v>
      </c>
      <c r="I35" s="74"/>
    </row>
    <row r="36" spans="2:24" ht="6" customHeight="1">
      <c r="B36" s="69" t="str">
        <f t="shared" si="0"/>
        <v>Phalrang SC</v>
      </c>
      <c r="C36" s="70">
        <v>36</v>
      </c>
    </row>
    <row r="37" spans="2:24" ht="7.5" customHeight="1">
      <c r="B37" s="69" t="str">
        <f t="shared" si="0"/>
        <v>Phalrang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Phalrang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Phalrang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Phalrang SC</v>
      </c>
      <c r="C40" s="70">
        <v>40</v>
      </c>
      <c r="D40" s="125"/>
      <c r="E40" s="345">
        <v>1</v>
      </c>
      <c r="F40" s="168" t="s">
        <v>290</v>
      </c>
      <c r="G40" s="193" t="s">
        <v>86</v>
      </c>
      <c r="H40" s="155"/>
      <c r="I40" s="155"/>
      <c r="J40" s="155"/>
      <c r="K40" s="156"/>
      <c r="L40" s="156"/>
      <c r="M40" s="156"/>
      <c r="N40" s="156"/>
      <c r="O40" s="156"/>
      <c r="P40" s="156"/>
      <c r="Q40" s="156"/>
      <c r="R40" s="156"/>
      <c r="S40" s="156"/>
      <c r="T40" s="157">
        <f>SUM(H40:S40)</f>
        <v>0</v>
      </c>
      <c r="U40" s="164">
        <f>T62</f>
        <v>0</v>
      </c>
      <c r="V40" s="171">
        <f>IF(U40=0,0,T40/U40)</f>
        <v>0</v>
      </c>
      <c r="W40" s="199">
        <v>5</v>
      </c>
      <c r="X40" s="177"/>
    </row>
    <row r="41" spans="2:24" ht="22.5" customHeight="1">
      <c r="B41" s="69" t="str">
        <f t="shared" si="0"/>
        <v>Phalrang SC</v>
      </c>
      <c r="C41" s="70">
        <v>41</v>
      </c>
      <c r="D41" s="125"/>
      <c r="E41" s="345">
        <v>2</v>
      </c>
      <c r="F41" s="346" t="s">
        <v>291</v>
      </c>
      <c r="G41" s="193" t="s">
        <v>86</v>
      </c>
      <c r="H41" s="155"/>
      <c r="I41" s="155"/>
      <c r="J41" s="155"/>
      <c r="K41" s="156"/>
      <c r="L41" s="156"/>
      <c r="M41" s="156"/>
      <c r="N41" s="156"/>
      <c r="O41" s="156"/>
      <c r="P41" s="156"/>
      <c r="Q41" s="156"/>
      <c r="R41" s="156"/>
      <c r="S41" s="156"/>
      <c r="T41" s="157">
        <f>SUM(H41:S41)</f>
        <v>0</v>
      </c>
      <c r="U41" s="158">
        <f>G21</f>
        <v>93</v>
      </c>
      <c r="V41" s="171">
        <f>IF(U41=0,0,T41/U41)</f>
        <v>0</v>
      </c>
      <c r="W41" s="199">
        <v>10</v>
      </c>
      <c r="X41" s="161" t="s">
        <v>796</v>
      </c>
    </row>
    <row r="42" spans="2:24" ht="20.399999999999999" customHeight="1">
      <c r="B42" s="69" t="str">
        <f t="shared" si="0"/>
        <v>Phalrang SC</v>
      </c>
      <c r="C42" s="70">
        <v>42</v>
      </c>
      <c r="D42" s="125"/>
      <c r="E42" s="345">
        <v>3</v>
      </c>
      <c r="F42" s="242" t="s">
        <v>673</v>
      </c>
      <c r="G42" s="193" t="s">
        <v>86</v>
      </c>
      <c r="H42" s="163"/>
      <c r="I42" s="163"/>
      <c r="J42" s="163"/>
      <c r="K42" s="163"/>
      <c r="L42" s="163"/>
      <c r="M42" s="163"/>
      <c r="N42" s="163"/>
      <c r="O42" s="163"/>
      <c r="P42" s="163"/>
      <c r="Q42" s="163"/>
      <c r="R42" s="163"/>
      <c r="S42" s="163"/>
      <c r="T42" s="157">
        <f>SUM(H42:S42)</f>
        <v>0</v>
      </c>
      <c r="U42" s="158">
        <f>COUNT(H42:S42)</f>
        <v>0</v>
      </c>
      <c r="V42" s="171">
        <f>IF(U42=0,0,T42/U42)</f>
        <v>0</v>
      </c>
      <c r="W42" s="199">
        <v>10</v>
      </c>
      <c r="X42" s="161"/>
    </row>
    <row r="43" spans="2:24" ht="21" customHeight="1">
      <c r="B43" s="69" t="str">
        <f t="shared" si="0"/>
        <v>Phalrang SC</v>
      </c>
      <c r="C43" s="70">
        <v>43</v>
      </c>
      <c r="D43" s="125"/>
      <c r="E43" s="345">
        <v>4</v>
      </c>
      <c r="F43" s="153" t="s">
        <v>610</v>
      </c>
      <c r="G43" s="193" t="s">
        <v>86</v>
      </c>
      <c r="H43" s="155"/>
      <c r="I43" s="155"/>
      <c r="J43" s="155"/>
      <c r="K43" s="163"/>
      <c r="L43" s="163"/>
      <c r="M43" s="163"/>
      <c r="N43" s="163"/>
      <c r="O43" s="163"/>
      <c r="P43" s="163"/>
      <c r="Q43" s="163"/>
      <c r="R43" s="163"/>
      <c r="S43" s="163"/>
      <c r="T43" s="157">
        <f>SUM(H43:S43)</f>
        <v>0</v>
      </c>
      <c r="U43" s="158">
        <f>12*G33</f>
        <v>0</v>
      </c>
      <c r="V43" s="171">
        <f>IF(U43=0,0,T43/U43)</f>
        <v>0</v>
      </c>
      <c r="W43" s="199">
        <v>10</v>
      </c>
      <c r="X43" s="161" t="s">
        <v>796</v>
      </c>
    </row>
    <row r="44" spans="2:24" ht="12.9" customHeight="1">
      <c r="B44" s="69" t="str">
        <f t="shared" si="0"/>
        <v>Phalrang SC</v>
      </c>
      <c r="C44" s="70">
        <v>44</v>
      </c>
      <c r="D44" s="125"/>
      <c r="E44" s="345">
        <v>5</v>
      </c>
      <c r="F44" s="168" t="s">
        <v>307</v>
      </c>
      <c r="G44" s="193" t="s">
        <v>86</v>
      </c>
      <c r="H44" s="155"/>
      <c r="I44" s="155"/>
      <c r="J44" s="155"/>
      <c r="K44" s="163"/>
      <c r="L44" s="163"/>
      <c r="M44" s="163"/>
      <c r="N44" s="163"/>
      <c r="O44" s="163"/>
      <c r="P44" s="163"/>
      <c r="Q44" s="163"/>
      <c r="R44" s="163"/>
      <c r="S44" s="163"/>
      <c r="T44" s="157">
        <f>COUNTIF(H44:S44,1)</f>
        <v>0</v>
      </c>
      <c r="U44" s="158">
        <f>COUNT(H44:S44)</f>
        <v>0</v>
      </c>
      <c r="V44" s="171">
        <f>IF(U44=0,0,T44/U44)</f>
        <v>0</v>
      </c>
      <c r="W44" s="164">
        <v>5</v>
      </c>
      <c r="X44" s="161" t="s">
        <v>796</v>
      </c>
    </row>
    <row r="45" spans="2:24" ht="2.1" customHeight="1">
      <c r="B45" s="69" t="str">
        <f t="shared" si="0"/>
        <v>Phalrang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Phalrang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Phalrang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Phalrang SC</v>
      </c>
      <c r="C48" s="70">
        <v>48</v>
      </c>
      <c r="E48" s="348">
        <v>1</v>
      </c>
      <c r="F48" s="349" t="s">
        <v>242</v>
      </c>
      <c r="G48" s="193" t="s">
        <v>704</v>
      </c>
      <c r="H48" s="155">
        <v>1</v>
      </c>
      <c r="I48" s="155">
        <v>1</v>
      </c>
      <c r="J48" s="155">
        <v>3</v>
      </c>
      <c r="K48" s="156">
        <v>2</v>
      </c>
      <c r="L48" s="156">
        <v>2</v>
      </c>
      <c r="M48" s="156"/>
      <c r="N48" s="156"/>
      <c r="O48" s="156"/>
      <c r="P48" s="156"/>
      <c r="Q48" s="156"/>
      <c r="R48" s="156"/>
      <c r="S48" s="156"/>
      <c r="T48" s="157">
        <f t="shared" ref="T48:T78" si="1">SUM(H48:S48)</f>
        <v>9</v>
      </c>
      <c r="U48" s="158">
        <f>X19</f>
        <v>8.3618999999999986</v>
      </c>
      <c r="V48" s="171">
        <f>IF(X19=0,0,T48/X19)</f>
        <v>1.0763104079216448</v>
      </c>
      <c r="W48" s="199">
        <v>2</v>
      </c>
      <c r="X48" s="161" t="s">
        <v>796</v>
      </c>
    </row>
    <row r="49" spans="2:26" ht="14.4">
      <c r="B49" s="69" t="str">
        <f t="shared" si="0"/>
        <v>Phalrang SC</v>
      </c>
      <c r="C49" s="70">
        <v>49</v>
      </c>
      <c r="D49" s="125"/>
      <c r="E49" s="345">
        <v>2</v>
      </c>
      <c r="F49" s="350" t="s">
        <v>243</v>
      </c>
      <c r="G49" s="193" t="s">
        <v>704</v>
      </c>
      <c r="H49" s="155">
        <v>1</v>
      </c>
      <c r="I49" s="155">
        <v>1</v>
      </c>
      <c r="J49" s="155">
        <v>2</v>
      </c>
      <c r="K49" s="156">
        <v>1</v>
      </c>
      <c r="L49" s="156">
        <v>2</v>
      </c>
      <c r="M49" s="156"/>
      <c r="N49" s="156"/>
      <c r="O49" s="156"/>
      <c r="P49" s="156"/>
      <c r="Q49" s="156"/>
      <c r="R49" s="156"/>
      <c r="S49" s="156"/>
      <c r="T49" s="157">
        <f t="shared" si="1"/>
        <v>7</v>
      </c>
      <c r="U49" s="164">
        <f>T48</f>
        <v>9</v>
      </c>
      <c r="V49" s="171">
        <f>IF(T48=0,0,T49/T48)</f>
        <v>0.77777777777777779</v>
      </c>
      <c r="W49" s="199">
        <v>10</v>
      </c>
      <c r="X49" s="179"/>
    </row>
    <row r="50" spans="2:26" ht="14.4">
      <c r="B50" s="69" t="str">
        <f t="shared" si="0"/>
        <v>Phalrang SC</v>
      </c>
      <c r="C50" s="70">
        <v>50</v>
      </c>
      <c r="D50" s="125"/>
      <c r="E50" s="345">
        <v>3</v>
      </c>
      <c r="F50" s="350" t="s">
        <v>244</v>
      </c>
      <c r="G50" s="193" t="s">
        <v>704</v>
      </c>
      <c r="H50" s="155"/>
      <c r="I50" s="155">
        <v>1</v>
      </c>
      <c r="J50" s="155"/>
      <c r="K50" s="156"/>
      <c r="L50" s="156"/>
      <c r="M50" s="156"/>
      <c r="N50" s="156"/>
      <c r="O50" s="156"/>
      <c r="P50" s="156"/>
      <c r="Q50" s="156"/>
      <c r="R50" s="156"/>
      <c r="S50" s="156"/>
      <c r="T50" s="157">
        <f t="shared" si="1"/>
        <v>1</v>
      </c>
      <c r="U50" s="164">
        <f>U49</f>
        <v>9</v>
      </c>
      <c r="V50" s="171">
        <f>IF(T48=0,0,T50/T48)</f>
        <v>0.1111111111111111</v>
      </c>
      <c r="W50" s="199">
        <v>10</v>
      </c>
      <c r="X50" s="177"/>
    </row>
    <row r="51" spans="2:26" ht="13.5" customHeight="1">
      <c r="B51" s="69" t="str">
        <f t="shared" si="0"/>
        <v>Phalrang SC</v>
      </c>
      <c r="C51" s="70">
        <v>51</v>
      </c>
      <c r="D51" s="125"/>
      <c r="E51" s="191">
        <v>4</v>
      </c>
      <c r="F51" s="172" t="s">
        <v>245</v>
      </c>
      <c r="G51" s="193" t="s">
        <v>704</v>
      </c>
      <c r="H51" s="155"/>
      <c r="I51" s="155">
        <v>1</v>
      </c>
      <c r="J51" s="155"/>
      <c r="K51" s="156"/>
      <c r="L51" s="156"/>
      <c r="M51" s="156"/>
      <c r="N51" s="156"/>
      <c r="O51" s="156"/>
      <c r="P51" s="156"/>
      <c r="Q51" s="156"/>
      <c r="R51" s="156"/>
      <c r="S51" s="156"/>
      <c r="T51" s="157">
        <f t="shared" si="1"/>
        <v>1</v>
      </c>
      <c r="U51" s="164">
        <f>U50</f>
        <v>9</v>
      </c>
      <c r="V51" s="171">
        <f>IF(U51=0,0,T51/U51)</f>
        <v>0.1111111111111111</v>
      </c>
      <c r="W51" s="164">
        <v>5</v>
      </c>
      <c r="X51" s="177"/>
    </row>
    <row r="52" spans="2:26" ht="13.5" customHeight="1">
      <c r="B52" s="69" t="str">
        <f t="shared" si="0"/>
        <v>Phalrang SC</v>
      </c>
      <c r="C52" s="70">
        <v>52</v>
      </c>
      <c r="D52" s="125"/>
      <c r="E52" s="152">
        <v>5</v>
      </c>
      <c r="F52" s="172" t="s">
        <v>246</v>
      </c>
      <c r="G52" s="193" t="s">
        <v>704</v>
      </c>
      <c r="H52" s="155"/>
      <c r="I52" s="155">
        <v>1</v>
      </c>
      <c r="J52" s="155"/>
      <c r="K52" s="156"/>
      <c r="L52" s="156"/>
      <c r="M52" s="156"/>
      <c r="N52" s="156"/>
      <c r="O52" s="156"/>
      <c r="P52" s="156"/>
      <c r="Q52" s="156"/>
      <c r="R52" s="156"/>
      <c r="S52" s="156"/>
      <c r="T52" s="157">
        <f t="shared" si="1"/>
        <v>1</v>
      </c>
      <c r="U52" s="164">
        <f>U51</f>
        <v>9</v>
      </c>
      <c r="V52" s="171">
        <f>IF(U52=0,0,T52/U52)</f>
        <v>0.1111111111111111</v>
      </c>
      <c r="W52" s="164"/>
      <c r="X52" s="177"/>
    </row>
    <row r="53" spans="2:26" ht="13.5" customHeight="1">
      <c r="B53" s="69" t="str">
        <f t="shared" si="0"/>
        <v>Phalrang SC</v>
      </c>
      <c r="C53" s="70">
        <v>53</v>
      </c>
      <c r="D53" s="125"/>
      <c r="E53" s="152">
        <v>6</v>
      </c>
      <c r="F53" s="172" t="s">
        <v>247</v>
      </c>
      <c r="G53" s="193" t="s">
        <v>704</v>
      </c>
      <c r="H53" s="155"/>
      <c r="I53" s="155">
        <v>1</v>
      </c>
      <c r="J53" s="155"/>
      <c r="K53" s="156"/>
      <c r="L53" s="156"/>
      <c r="M53" s="156"/>
      <c r="N53" s="156"/>
      <c r="O53" s="156"/>
      <c r="P53" s="156"/>
      <c r="Q53" s="156"/>
      <c r="R53" s="156"/>
      <c r="S53" s="156"/>
      <c r="T53" s="157">
        <f t="shared" si="1"/>
        <v>1</v>
      </c>
      <c r="U53" s="164">
        <f>U52</f>
        <v>9</v>
      </c>
      <c r="V53" s="171">
        <f>IF(U53=0,0,T53/U53)</f>
        <v>0.1111111111111111</v>
      </c>
      <c r="W53" s="164"/>
      <c r="X53" s="177"/>
    </row>
    <row r="54" spans="2:26" ht="13.5" customHeight="1">
      <c r="B54" s="69" t="str">
        <f t="shared" si="0"/>
        <v>Phalrang SC</v>
      </c>
      <c r="C54" s="70">
        <v>54</v>
      </c>
      <c r="D54" s="125"/>
      <c r="E54" s="348">
        <v>7</v>
      </c>
      <c r="F54" s="172" t="s">
        <v>248</v>
      </c>
      <c r="G54" s="193" t="s">
        <v>704</v>
      </c>
      <c r="H54" s="155"/>
      <c r="I54" s="155">
        <v>1</v>
      </c>
      <c r="J54" s="155"/>
      <c r="K54" s="156"/>
      <c r="L54" s="156">
        <v>2</v>
      </c>
      <c r="M54" s="156"/>
      <c r="N54" s="156"/>
      <c r="O54" s="156"/>
      <c r="P54" s="156"/>
      <c r="Q54" s="156"/>
      <c r="R54" s="156"/>
      <c r="S54" s="156"/>
      <c r="T54" s="157">
        <f t="shared" si="1"/>
        <v>3</v>
      </c>
      <c r="U54" s="164">
        <f>U53</f>
        <v>9</v>
      </c>
      <c r="V54" s="171">
        <f>IF(U54=0,0,T54/U54)</f>
        <v>0.33333333333333331</v>
      </c>
      <c r="W54" s="199">
        <v>10</v>
      </c>
      <c r="X54" s="177"/>
    </row>
    <row r="55" spans="2:26" ht="13.5" customHeight="1">
      <c r="B55" s="69" t="str">
        <f t="shared" si="0"/>
        <v>Phalrang SC</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Phalrang SC</v>
      </c>
      <c r="C56" s="70">
        <v>56</v>
      </c>
      <c r="D56" s="125"/>
      <c r="E56" s="345">
        <v>9</v>
      </c>
      <c r="F56" s="352" t="s">
        <v>618</v>
      </c>
      <c r="G56" s="193" t="s">
        <v>704</v>
      </c>
      <c r="H56" s="155"/>
      <c r="I56" s="155"/>
      <c r="J56" s="155"/>
      <c r="K56" s="156"/>
      <c r="L56" s="156"/>
      <c r="M56" s="156"/>
      <c r="N56" s="156"/>
      <c r="O56" s="156"/>
      <c r="P56" s="156"/>
      <c r="Q56" s="156"/>
      <c r="R56" s="156"/>
      <c r="S56" s="156"/>
      <c r="T56" s="157">
        <f t="shared" si="1"/>
        <v>0</v>
      </c>
      <c r="U56" s="164">
        <f>T58</f>
        <v>0</v>
      </c>
      <c r="V56" s="171">
        <f>IF(U56=0,0,T56/U56)</f>
        <v>0</v>
      </c>
      <c r="W56" s="164">
        <v>10</v>
      </c>
      <c r="X56" s="177"/>
    </row>
    <row r="57" spans="2:26" ht="13.5" customHeight="1">
      <c r="B57" s="69" t="str">
        <f t="shared" si="0"/>
        <v>Phalrang SC</v>
      </c>
      <c r="C57" s="70">
        <v>57</v>
      </c>
      <c r="D57" s="125"/>
      <c r="E57" s="152"/>
      <c r="F57" s="352" t="s">
        <v>619</v>
      </c>
      <c r="G57" s="193" t="s">
        <v>704</v>
      </c>
      <c r="H57" s="155"/>
      <c r="I57" s="155"/>
      <c r="J57" s="155"/>
      <c r="K57" s="156"/>
      <c r="L57" s="156"/>
      <c r="M57" s="156"/>
      <c r="N57" s="156"/>
      <c r="O57" s="156"/>
      <c r="P57" s="156"/>
      <c r="Q57" s="156"/>
      <c r="R57" s="156"/>
      <c r="S57" s="156"/>
      <c r="T57" s="157">
        <f t="shared" si="1"/>
        <v>0</v>
      </c>
      <c r="U57" s="164">
        <f>U58</f>
        <v>0</v>
      </c>
      <c r="V57" s="196">
        <f>IF(U57=0,0,T57/U57)</f>
        <v>0</v>
      </c>
      <c r="W57" s="199"/>
      <c r="X57" s="177"/>
    </row>
    <row r="58" spans="2:26" ht="13.5" customHeight="1">
      <c r="B58" s="69" t="str">
        <f t="shared" si="0"/>
        <v>Phalrang SC</v>
      </c>
      <c r="C58" s="70">
        <v>58</v>
      </c>
      <c r="D58" s="125"/>
      <c r="E58" s="152"/>
      <c r="F58" s="172" t="s">
        <v>251</v>
      </c>
      <c r="G58" s="193" t="s">
        <v>704</v>
      </c>
      <c r="H58" s="174">
        <f t="shared" ref="H58:S58" si="2">SUM(H56:H57)</f>
        <v>0</v>
      </c>
      <c r="I58" s="174">
        <f t="shared" si="2"/>
        <v>0</v>
      </c>
      <c r="J58" s="174">
        <f t="shared" si="2"/>
        <v>0</v>
      </c>
      <c r="K58" s="174">
        <f t="shared" si="2"/>
        <v>0</v>
      </c>
      <c r="L58" s="174">
        <f t="shared" si="2"/>
        <v>0</v>
      </c>
      <c r="M58" s="174">
        <f t="shared" si="2"/>
        <v>0</v>
      </c>
      <c r="N58" s="174">
        <f t="shared" si="2"/>
        <v>0</v>
      </c>
      <c r="O58" s="174">
        <f t="shared" si="2"/>
        <v>0</v>
      </c>
      <c r="P58" s="174">
        <f t="shared" si="2"/>
        <v>0</v>
      </c>
      <c r="Q58" s="174">
        <f t="shared" si="2"/>
        <v>0</v>
      </c>
      <c r="R58" s="174">
        <f t="shared" si="2"/>
        <v>0</v>
      </c>
      <c r="S58" s="174">
        <f t="shared" si="2"/>
        <v>0</v>
      </c>
      <c r="T58" s="157">
        <f t="shared" si="1"/>
        <v>0</v>
      </c>
      <c r="U58" s="164">
        <f>U56</f>
        <v>0</v>
      </c>
      <c r="V58" s="159"/>
      <c r="W58" s="164"/>
      <c r="X58" s="177"/>
    </row>
    <row r="59" spans="2:26" ht="18.75" customHeight="1">
      <c r="B59" s="69" t="str">
        <f t="shared" si="0"/>
        <v>Phalrang SC</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0</v>
      </c>
      <c r="V59" s="171">
        <f>IF(U59=0,100%,T59/U59)</f>
        <v>1</v>
      </c>
      <c r="W59" s="199">
        <v>5</v>
      </c>
      <c r="X59" s="177"/>
    </row>
    <row r="60" spans="2:26" ht="16.5" customHeight="1">
      <c r="B60" s="69" t="str">
        <f t="shared" si="0"/>
        <v>Phalrang SC</v>
      </c>
      <c r="C60" s="70">
        <v>60</v>
      </c>
      <c r="D60" s="125"/>
      <c r="E60" s="152">
        <v>11</v>
      </c>
      <c r="F60" s="352" t="s">
        <v>648</v>
      </c>
      <c r="G60" s="193" t="s">
        <v>704</v>
      </c>
      <c r="H60" s="155"/>
      <c r="I60" s="155"/>
      <c r="J60" s="155"/>
      <c r="K60" s="156"/>
      <c r="L60" s="156"/>
      <c r="M60" s="156"/>
      <c r="N60" s="156"/>
      <c r="O60" s="156"/>
      <c r="P60" s="156"/>
      <c r="Q60" s="156"/>
      <c r="R60" s="156"/>
      <c r="S60" s="156"/>
      <c r="T60" s="157">
        <f t="shared" si="1"/>
        <v>0</v>
      </c>
      <c r="U60" s="164"/>
      <c r="V60" s="169"/>
      <c r="W60" s="167"/>
      <c r="X60" s="177"/>
    </row>
    <row r="61" spans="2:26" ht="13.5" customHeight="1">
      <c r="B61" s="69" t="str">
        <f t="shared" si="0"/>
        <v>Phalrang SC</v>
      </c>
      <c r="C61" s="70">
        <v>61</v>
      </c>
      <c r="D61" s="125"/>
      <c r="E61" s="152"/>
      <c r="F61" s="352" t="s">
        <v>649</v>
      </c>
      <c r="G61" s="193" t="s">
        <v>704</v>
      </c>
      <c r="H61" s="155"/>
      <c r="I61" s="155"/>
      <c r="J61" s="155"/>
      <c r="K61" s="156"/>
      <c r="L61" s="156"/>
      <c r="M61" s="156"/>
      <c r="N61" s="156"/>
      <c r="O61" s="156"/>
      <c r="P61" s="156"/>
      <c r="Q61" s="156"/>
      <c r="R61" s="156"/>
      <c r="S61" s="156"/>
      <c r="T61" s="157">
        <f t="shared" si="1"/>
        <v>0</v>
      </c>
      <c r="U61" s="164"/>
      <c r="V61" s="354">
        <f>IF(T60=0,0,T61*1000/T60)</f>
        <v>0</v>
      </c>
      <c r="W61" s="354" t="s">
        <v>627</v>
      </c>
      <c r="X61" s="177"/>
      <c r="Z61" s="355"/>
    </row>
    <row r="62" spans="2:26" ht="13.5" customHeight="1">
      <c r="B62" s="69" t="str">
        <f t="shared" si="0"/>
        <v>Phalrang SC</v>
      </c>
      <c r="C62" s="70">
        <v>62</v>
      </c>
      <c r="D62" s="125"/>
      <c r="E62" s="152"/>
      <c r="F62" s="172" t="s">
        <v>252</v>
      </c>
      <c r="G62" s="193" t="s">
        <v>704</v>
      </c>
      <c r="H62" s="174">
        <f t="shared" ref="H62:S62" si="3">SUM(H60:H61)</f>
        <v>0</v>
      </c>
      <c r="I62" s="174">
        <f t="shared" si="3"/>
        <v>0</v>
      </c>
      <c r="J62" s="174">
        <f t="shared" si="3"/>
        <v>0</v>
      </c>
      <c r="K62" s="174">
        <f t="shared" si="3"/>
        <v>0</v>
      </c>
      <c r="L62" s="174">
        <f t="shared" si="3"/>
        <v>0</v>
      </c>
      <c r="M62" s="174">
        <f t="shared" si="3"/>
        <v>0</v>
      </c>
      <c r="N62" s="174">
        <f t="shared" si="3"/>
        <v>0</v>
      </c>
      <c r="O62" s="174">
        <f t="shared" si="3"/>
        <v>0</v>
      </c>
      <c r="P62" s="174">
        <f t="shared" si="3"/>
        <v>0</v>
      </c>
      <c r="Q62" s="174">
        <f t="shared" si="3"/>
        <v>0</v>
      </c>
      <c r="R62" s="174">
        <f t="shared" si="3"/>
        <v>0</v>
      </c>
      <c r="S62" s="174">
        <f t="shared" si="3"/>
        <v>0</v>
      </c>
      <c r="T62" s="157">
        <f t="shared" si="1"/>
        <v>0</v>
      </c>
      <c r="U62" s="164"/>
      <c r="V62" s="169"/>
      <c r="W62" s="167"/>
      <c r="X62" s="177"/>
    </row>
    <row r="63" spans="2:26" ht="13.5" customHeight="1">
      <c r="B63" s="69" t="str">
        <f t="shared" si="0"/>
        <v>Phalrang SC</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0</v>
      </c>
      <c r="V63" s="196">
        <f>IF(U63=0,0,T63/U63)</f>
        <v>0</v>
      </c>
      <c r="W63" s="167"/>
      <c r="X63" s="177"/>
    </row>
    <row r="64" spans="2:26" ht="13.5" customHeight="1">
      <c r="B64" s="69" t="str">
        <f t="shared" si="0"/>
        <v>Phalrang SC</v>
      </c>
      <c r="C64" s="70">
        <v>64</v>
      </c>
      <c r="D64" s="125"/>
      <c r="E64" s="345">
        <v>13</v>
      </c>
      <c r="F64" s="172" t="s">
        <v>254</v>
      </c>
      <c r="G64" s="193" t="s">
        <v>704</v>
      </c>
      <c r="H64" s="356">
        <f t="shared" ref="H64:S64" si="4">SUM(H62:H63)</f>
        <v>0</v>
      </c>
      <c r="I64" s="356">
        <f t="shared" si="4"/>
        <v>0</v>
      </c>
      <c r="J64" s="356">
        <f t="shared" si="4"/>
        <v>0</v>
      </c>
      <c r="K64" s="356">
        <f t="shared" si="4"/>
        <v>0</v>
      </c>
      <c r="L64" s="356">
        <f t="shared" si="4"/>
        <v>0</v>
      </c>
      <c r="M64" s="356">
        <f t="shared" si="4"/>
        <v>0</v>
      </c>
      <c r="N64" s="356">
        <f t="shared" si="4"/>
        <v>0</v>
      </c>
      <c r="O64" s="356">
        <f t="shared" si="4"/>
        <v>0</v>
      </c>
      <c r="P64" s="356">
        <f t="shared" si="4"/>
        <v>0</v>
      </c>
      <c r="Q64" s="356">
        <f t="shared" si="4"/>
        <v>0</v>
      </c>
      <c r="R64" s="356">
        <f t="shared" si="4"/>
        <v>0</v>
      </c>
      <c r="S64" s="356">
        <f t="shared" si="4"/>
        <v>0</v>
      </c>
      <c r="T64" s="157">
        <f t="shared" si="1"/>
        <v>0</v>
      </c>
      <c r="U64" s="164">
        <f>T62</f>
        <v>0</v>
      </c>
      <c r="V64" s="196">
        <f>IF(U64=0,0,T64/U64)</f>
        <v>0</v>
      </c>
      <c r="W64" s="199">
        <v>5</v>
      </c>
      <c r="X64" s="177"/>
    </row>
    <row r="65" spans="2:24" ht="13.5" customHeight="1">
      <c r="B65" s="69" t="str">
        <f t="shared" si="0"/>
        <v>Phalrang SC</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0</v>
      </c>
      <c r="V65" s="196">
        <f>IF(U65=0,0,T65/U65)</f>
        <v>0</v>
      </c>
      <c r="W65" s="199"/>
      <c r="X65" s="177"/>
    </row>
    <row r="66" spans="2:24" ht="13.5" customHeight="1">
      <c r="B66" s="69" t="str">
        <f t="shared" ref="B66:B129" si="5">B65</f>
        <v>Phalrang SC</v>
      </c>
      <c r="C66" s="70">
        <v>66</v>
      </c>
      <c r="D66" s="125"/>
      <c r="E66" s="345">
        <v>15</v>
      </c>
      <c r="F66" s="172" t="s">
        <v>256</v>
      </c>
      <c r="G66" s="193" t="s">
        <v>704</v>
      </c>
      <c r="H66" s="156"/>
      <c r="I66" s="156"/>
      <c r="J66" s="156"/>
      <c r="K66" s="156"/>
      <c r="L66" s="156"/>
      <c r="M66" s="156"/>
      <c r="N66" s="156"/>
      <c r="O66" s="156"/>
      <c r="P66" s="156"/>
      <c r="Q66" s="156"/>
      <c r="R66" s="156"/>
      <c r="S66" s="156"/>
      <c r="T66" s="157">
        <f t="shared" si="1"/>
        <v>0</v>
      </c>
      <c r="U66" s="164">
        <f>T62</f>
        <v>0</v>
      </c>
      <c r="V66" s="196">
        <f>IF(U66=0,0,T66/U66)</f>
        <v>0</v>
      </c>
      <c r="W66" s="199">
        <v>5</v>
      </c>
      <c r="X66" s="177"/>
    </row>
    <row r="67" spans="2:24" ht="13.5" customHeight="1">
      <c r="B67" s="69" t="str">
        <f t="shared" si="5"/>
        <v>Phalrang SC</v>
      </c>
      <c r="C67" s="70">
        <v>67</v>
      </c>
      <c r="D67" s="125"/>
      <c r="E67" s="345">
        <v>16</v>
      </c>
      <c r="F67" s="172" t="s">
        <v>257</v>
      </c>
      <c r="G67" s="193" t="s">
        <v>704</v>
      </c>
      <c r="H67" s="155"/>
      <c r="I67" s="155"/>
      <c r="J67" s="155"/>
      <c r="K67" s="156"/>
      <c r="L67" s="156"/>
      <c r="M67" s="156"/>
      <c r="N67" s="156"/>
      <c r="O67" s="156"/>
      <c r="P67" s="156"/>
      <c r="Q67" s="156"/>
      <c r="R67" s="156"/>
      <c r="S67" s="156"/>
      <c r="T67" s="157">
        <f t="shared" si="1"/>
        <v>0</v>
      </c>
      <c r="U67" s="164">
        <f>50*X33/100</f>
        <v>29.34</v>
      </c>
      <c r="V67" s="171">
        <f>IF(U67=0,0,T67/U67)</f>
        <v>0</v>
      </c>
      <c r="W67" s="164"/>
      <c r="X67" s="179"/>
    </row>
    <row r="68" spans="2:24" ht="13.5" customHeight="1">
      <c r="B68" s="69" t="str">
        <f t="shared" si="5"/>
        <v>Phalrang SC</v>
      </c>
      <c r="C68" s="70">
        <v>68</v>
      </c>
      <c r="D68" s="125"/>
      <c r="E68" s="152">
        <v>17</v>
      </c>
      <c r="F68" s="172" t="s">
        <v>258</v>
      </c>
      <c r="G68" s="193" t="s">
        <v>704</v>
      </c>
      <c r="H68" s="155">
        <v>6</v>
      </c>
      <c r="I68" s="155"/>
      <c r="J68" s="155">
        <v>4</v>
      </c>
      <c r="K68" s="156">
        <v>4</v>
      </c>
      <c r="L68" s="156">
        <v>4</v>
      </c>
      <c r="M68" s="156"/>
      <c r="N68" s="156"/>
      <c r="O68" s="156"/>
      <c r="P68" s="156"/>
      <c r="Q68" s="156"/>
      <c r="R68" s="156"/>
      <c r="S68" s="156"/>
      <c r="T68" s="157">
        <f t="shared" si="1"/>
        <v>18</v>
      </c>
      <c r="U68" s="199"/>
      <c r="V68" s="357"/>
      <c r="W68" s="164"/>
      <c r="X68" s="179"/>
    </row>
    <row r="69" spans="2:24" ht="13.5" customHeight="1">
      <c r="B69" s="69" t="str">
        <f t="shared" si="5"/>
        <v>Phalrang SC</v>
      </c>
      <c r="C69" s="70">
        <v>69</v>
      </c>
      <c r="D69" s="125"/>
      <c r="E69" s="152"/>
      <c r="F69" s="172" t="s">
        <v>259</v>
      </c>
      <c r="G69" s="193" t="s">
        <v>704</v>
      </c>
      <c r="H69" s="155">
        <v>5</v>
      </c>
      <c r="I69" s="155"/>
      <c r="J69" s="155">
        <v>5</v>
      </c>
      <c r="K69" s="156">
        <v>9</v>
      </c>
      <c r="L69" s="156">
        <v>9</v>
      </c>
      <c r="M69" s="156"/>
      <c r="N69" s="156"/>
      <c r="O69" s="156"/>
      <c r="P69" s="156"/>
      <c r="Q69" s="156"/>
      <c r="R69" s="156"/>
      <c r="S69" s="156"/>
      <c r="T69" s="157">
        <f t="shared" si="1"/>
        <v>28</v>
      </c>
      <c r="U69" s="199"/>
      <c r="V69" s="357"/>
      <c r="W69" s="167"/>
      <c r="X69" s="179"/>
    </row>
    <row r="70" spans="2:24" ht="13.5" customHeight="1">
      <c r="B70" s="69" t="str">
        <f t="shared" si="5"/>
        <v>Phalrang SC</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Phalrang SC</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Phalrang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Phalrang SC</v>
      </c>
      <c r="C73" s="70">
        <v>73</v>
      </c>
      <c r="D73" s="125"/>
      <c r="E73" s="152">
        <v>19</v>
      </c>
      <c r="F73" s="172" t="s">
        <v>263</v>
      </c>
      <c r="G73" s="193" t="s">
        <v>704</v>
      </c>
      <c r="H73" s="155"/>
      <c r="I73" s="155"/>
      <c r="J73" s="155"/>
      <c r="K73" s="156"/>
      <c r="L73" s="156"/>
      <c r="M73" s="156"/>
      <c r="N73" s="156"/>
      <c r="O73" s="156"/>
      <c r="P73" s="156"/>
      <c r="Q73" s="156"/>
      <c r="R73" s="156"/>
      <c r="S73" s="156"/>
      <c r="T73" s="157">
        <f t="shared" si="1"/>
        <v>0</v>
      </c>
      <c r="U73" s="164">
        <f>T56</f>
        <v>0</v>
      </c>
      <c r="V73" s="171">
        <f>IF(U73=0,0,T73/U73)</f>
        <v>0</v>
      </c>
      <c r="W73" s="164"/>
      <c r="X73" s="177"/>
    </row>
    <row r="74" spans="2:24" ht="13.5" customHeight="1">
      <c r="B74" s="69" t="str">
        <f t="shared" si="5"/>
        <v>Phalrang SC</v>
      </c>
      <c r="C74" s="70">
        <v>74</v>
      </c>
      <c r="D74" s="125"/>
      <c r="E74" s="152">
        <v>20</v>
      </c>
      <c r="F74" s="176" t="s">
        <v>620</v>
      </c>
      <c r="G74" s="193" t="s">
        <v>704</v>
      </c>
      <c r="H74" s="155"/>
      <c r="I74" s="155"/>
      <c r="J74" s="155"/>
      <c r="K74" s="156"/>
      <c r="L74" s="156"/>
      <c r="M74" s="156"/>
      <c r="N74" s="156"/>
      <c r="O74" s="156"/>
      <c r="P74" s="156"/>
      <c r="Q74" s="156"/>
      <c r="R74" s="156"/>
      <c r="S74" s="156"/>
      <c r="T74" s="157">
        <f t="shared" si="1"/>
        <v>0</v>
      </c>
      <c r="U74" s="164">
        <f>T56</f>
        <v>0</v>
      </c>
      <c r="V74" s="171">
        <f>IF(U74=0,0,T74/U74)</f>
        <v>0</v>
      </c>
      <c r="W74" s="164"/>
      <c r="X74" s="177"/>
    </row>
    <row r="75" spans="2:24" ht="13.5" customHeight="1">
      <c r="B75" s="69" t="str">
        <f t="shared" si="5"/>
        <v>Phalrang SC</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0</v>
      </c>
      <c r="V75" s="171">
        <f>IF(U75=0,0,T75/U75)</f>
        <v>0</v>
      </c>
      <c r="W75" s="164"/>
      <c r="X75" s="177"/>
    </row>
    <row r="76" spans="2:24" ht="13.5" customHeight="1">
      <c r="B76" s="69" t="str">
        <f t="shared" si="5"/>
        <v>Phalrang SC</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0</v>
      </c>
      <c r="V76" s="171">
        <f>IF(U76=0,0,T76/U76)</f>
        <v>0</v>
      </c>
      <c r="W76" s="164"/>
      <c r="X76" s="177"/>
    </row>
    <row r="77" spans="2:24" ht="13.5" customHeight="1">
      <c r="B77" s="69" t="str">
        <f t="shared" si="5"/>
        <v>Phalrang SC</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0</v>
      </c>
      <c r="V77" s="171">
        <f>IF(U77=0,0,T77/U77)</f>
        <v>0</v>
      </c>
      <c r="W77" s="164"/>
      <c r="X77" s="177"/>
    </row>
    <row r="78" spans="2:24" ht="3.9" customHeight="1">
      <c r="B78" s="69" t="str">
        <f t="shared" si="5"/>
        <v>Phalrang SC</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Phalrang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Phalrang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Phalrang SC</v>
      </c>
      <c r="C81" s="70">
        <v>81</v>
      </c>
      <c r="D81" s="125"/>
      <c r="E81" s="191">
        <v>1</v>
      </c>
      <c r="F81" s="192" t="s">
        <v>265</v>
      </c>
      <c r="G81" s="193" t="s">
        <v>704</v>
      </c>
      <c r="H81" s="155">
        <v>1</v>
      </c>
      <c r="I81" s="155">
        <v>1</v>
      </c>
      <c r="J81" s="155">
        <v>1</v>
      </c>
      <c r="K81" s="156">
        <v>1</v>
      </c>
      <c r="L81" s="156">
        <v>1</v>
      </c>
      <c r="M81" s="156"/>
      <c r="N81" s="156"/>
      <c r="O81" s="156"/>
      <c r="P81" s="156"/>
      <c r="Q81" s="156"/>
      <c r="R81" s="156"/>
      <c r="S81" s="156"/>
      <c r="T81" s="157">
        <f t="shared" ref="T81:T90" si="7">SUM(H81:S81)</f>
        <v>5</v>
      </c>
      <c r="U81" s="158">
        <f>COUNT(H81:S81)</f>
        <v>5</v>
      </c>
      <c r="V81" s="159"/>
      <c r="W81" s="164"/>
      <c r="X81" s="161"/>
    </row>
    <row r="82" spans="2:24" ht="12" customHeight="1">
      <c r="B82" s="69" t="str">
        <f t="shared" si="5"/>
        <v>Phalrang SC</v>
      </c>
      <c r="C82" s="70">
        <v>82</v>
      </c>
      <c r="D82" s="125"/>
      <c r="E82" s="191">
        <v>2</v>
      </c>
      <c r="F82" s="192" t="s">
        <v>266</v>
      </c>
      <c r="G82" s="193" t="s">
        <v>704</v>
      </c>
      <c r="H82" s="155">
        <v>1</v>
      </c>
      <c r="I82" s="155"/>
      <c r="J82" s="155">
        <v>1</v>
      </c>
      <c r="K82" s="156"/>
      <c r="L82" s="156"/>
      <c r="M82" s="156"/>
      <c r="N82" s="156"/>
      <c r="O82" s="156"/>
      <c r="P82" s="156"/>
      <c r="Q82" s="156"/>
      <c r="R82" s="156"/>
      <c r="S82" s="156"/>
      <c r="T82" s="157">
        <f t="shared" si="7"/>
        <v>2</v>
      </c>
      <c r="U82" s="164">
        <f>U81</f>
        <v>5</v>
      </c>
      <c r="V82" s="159">
        <f>IF(U82=0,0,T82/U82)</f>
        <v>0.4</v>
      </c>
      <c r="W82" s="199"/>
      <c r="X82" s="177"/>
    </row>
    <row r="83" spans="2:24" ht="12" customHeight="1">
      <c r="B83" s="69" t="str">
        <f t="shared" si="5"/>
        <v>Phalrang SC</v>
      </c>
      <c r="C83" s="70">
        <v>83</v>
      </c>
      <c r="D83" s="125"/>
      <c r="E83" s="191">
        <v>3</v>
      </c>
      <c r="F83" s="192" t="s">
        <v>267</v>
      </c>
      <c r="G83" s="193" t="s">
        <v>704</v>
      </c>
      <c r="H83" s="360">
        <v>1</v>
      </c>
      <c r="I83" s="360"/>
      <c r="J83" s="360">
        <v>2</v>
      </c>
      <c r="K83" s="361"/>
      <c r="L83" s="361"/>
      <c r="M83" s="361"/>
      <c r="N83" s="361"/>
      <c r="O83" s="361"/>
      <c r="P83" s="361"/>
      <c r="Q83" s="361"/>
      <c r="R83" s="361"/>
      <c r="S83" s="156"/>
      <c r="T83" s="205">
        <f t="shared" si="7"/>
        <v>3</v>
      </c>
      <c r="U83" s="164">
        <f>T48</f>
        <v>9</v>
      </c>
      <c r="V83" s="171">
        <f t="shared" ref="V83:V90" si="8">IF(U83=0,0,T83/U83)</f>
        <v>0.33333333333333331</v>
      </c>
      <c r="W83" s="199">
        <v>5</v>
      </c>
      <c r="X83" s="177" t="s">
        <v>268</v>
      </c>
    </row>
    <row r="84" spans="2:24" ht="12" customHeight="1">
      <c r="B84" s="69" t="str">
        <f t="shared" si="5"/>
        <v>Phalrang SC</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0</v>
      </c>
      <c r="V84" s="171">
        <f t="shared" si="8"/>
        <v>0</v>
      </c>
      <c r="W84" s="199">
        <v>5</v>
      </c>
      <c r="X84" s="177"/>
    </row>
    <row r="85" spans="2:24" ht="12" customHeight="1">
      <c r="B85" s="69" t="str">
        <f t="shared" si="5"/>
        <v>Phalrang SC</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0</v>
      </c>
      <c r="V85" s="171">
        <f t="shared" si="8"/>
        <v>0</v>
      </c>
      <c r="W85" s="164"/>
      <c r="X85" s="177"/>
    </row>
    <row r="86" spans="2:24" ht="12" customHeight="1">
      <c r="B86" s="69" t="str">
        <f t="shared" si="5"/>
        <v>Phalrang SC</v>
      </c>
      <c r="C86" s="70">
        <v>86</v>
      </c>
      <c r="D86" s="125"/>
      <c r="E86" s="191">
        <v>6</v>
      </c>
      <c r="F86" s="192" t="s">
        <v>84</v>
      </c>
      <c r="G86" s="193" t="s">
        <v>704</v>
      </c>
      <c r="H86" s="163"/>
      <c r="I86" s="163"/>
      <c r="J86" s="163"/>
      <c r="K86" s="156"/>
      <c r="L86" s="156"/>
      <c r="M86" s="156"/>
      <c r="N86" s="156"/>
      <c r="O86" s="156"/>
      <c r="P86" s="156"/>
      <c r="Q86" s="156"/>
      <c r="R86" s="156"/>
      <c r="S86" s="156"/>
      <c r="T86" s="157">
        <f t="shared" si="7"/>
        <v>0</v>
      </c>
      <c r="U86" s="164">
        <f>T62</f>
        <v>0</v>
      </c>
      <c r="V86" s="171">
        <f t="shared" si="8"/>
        <v>0</v>
      </c>
      <c r="W86" s="164"/>
      <c r="X86" s="177"/>
    </row>
    <row r="87" spans="2:24" ht="12" customHeight="1">
      <c r="B87" s="69" t="str">
        <f t="shared" si="5"/>
        <v>Phalrang SC</v>
      </c>
      <c r="C87" s="70">
        <v>87</v>
      </c>
      <c r="D87" s="125"/>
      <c r="E87" s="348">
        <v>7</v>
      </c>
      <c r="F87" s="192" t="s">
        <v>270</v>
      </c>
      <c r="G87" s="193" t="s">
        <v>704</v>
      </c>
      <c r="H87" s="155">
        <v>2</v>
      </c>
      <c r="I87" s="155"/>
      <c r="J87" s="155">
        <v>1</v>
      </c>
      <c r="K87" s="156"/>
      <c r="L87" s="156"/>
      <c r="M87" s="156"/>
      <c r="N87" s="156"/>
      <c r="O87" s="156"/>
      <c r="P87" s="156"/>
      <c r="Q87" s="156"/>
      <c r="R87" s="156"/>
      <c r="S87" s="156"/>
      <c r="T87" s="157">
        <f t="shared" si="7"/>
        <v>3</v>
      </c>
      <c r="U87" s="164">
        <f>T62</f>
        <v>0</v>
      </c>
      <c r="V87" s="171">
        <f t="shared" si="8"/>
        <v>0</v>
      </c>
      <c r="W87" s="199">
        <v>10</v>
      </c>
      <c r="X87" s="177"/>
    </row>
    <row r="88" spans="2:24" ht="12" customHeight="1">
      <c r="B88" s="69" t="str">
        <f t="shared" si="5"/>
        <v>Phalrang SC</v>
      </c>
      <c r="C88" s="70">
        <v>88</v>
      </c>
      <c r="D88" s="125"/>
      <c r="E88" s="348">
        <v>8</v>
      </c>
      <c r="F88" s="192" t="s">
        <v>271</v>
      </c>
      <c r="G88" s="193" t="s">
        <v>704</v>
      </c>
      <c r="H88" s="155"/>
      <c r="I88" s="155"/>
      <c r="J88" s="155"/>
      <c r="K88" s="156"/>
      <c r="L88" s="156"/>
      <c r="M88" s="156"/>
      <c r="N88" s="156"/>
      <c r="O88" s="156"/>
      <c r="P88" s="156"/>
      <c r="Q88" s="156"/>
      <c r="R88" s="156"/>
      <c r="S88" s="156"/>
      <c r="T88" s="157">
        <f t="shared" si="7"/>
        <v>0</v>
      </c>
      <c r="U88" s="158">
        <f>X23</f>
        <v>7.8890746108002778</v>
      </c>
      <c r="V88" s="171">
        <f t="shared" si="8"/>
        <v>0</v>
      </c>
      <c r="W88" s="199">
        <v>5</v>
      </c>
      <c r="X88" s="161" t="s">
        <v>796</v>
      </c>
    </row>
    <row r="89" spans="2:24" ht="12" customHeight="1">
      <c r="B89" s="69" t="str">
        <f t="shared" si="5"/>
        <v>Phalrang SC</v>
      </c>
      <c r="C89" s="70">
        <v>89</v>
      </c>
      <c r="D89" s="125"/>
      <c r="E89" s="191">
        <v>9</v>
      </c>
      <c r="F89" s="192" t="s">
        <v>272</v>
      </c>
      <c r="G89" s="193" t="s">
        <v>704</v>
      </c>
      <c r="H89" s="155"/>
      <c r="I89" s="155"/>
      <c r="J89" s="155"/>
      <c r="K89" s="156"/>
      <c r="L89" s="156"/>
      <c r="M89" s="156"/>
      <c r="N89" s="156"/>
      <c r="O89" s="156"/>
      <c r="P89" s="156"/>
      <c r="Q89" s="156"/>
      <c r="R89" s="156"/>
      <c r="S89" s="156"/>
      <c r="T89" s="157">
        <f t="shared" si="7"/>
        <v>0</v>
      </c>
      <c r="U89" s="158">
        <f>X24</f>
        <v>7.8496292377462806</v>
      </c>
      <c r="V89" s="171">
        <f t="shared" si="8"/>
        <v>0</v>
      </c>
      <c r="W89" s="164">
        <v>5</v>
      </c>
      <c r="X89" s="161" t="s">
        <v>796</v>
      </c>
    </row>
    <row r="90" spans="2:24" ht="12" customHeight="1">
      <c r="B90" s="69" t="str">
        <f t="shared" si="5"/>
        <v>Phalrang SC</v>
      </c>
      <c r="C90" s="70">
        <v>90</v>
      </c>
      <c r="D90" s="125"/>
      <c r="E90" s="191">
        <v>10</v>
      </c>
      <c r="F90" s="192" t="s">
        <v>273</v>
      </c>
      <c r="G90" s="193" t="s">
        <v>704</v>
      </c>
      <c r="H90" s="155"/>
      <c r="I90" s="155"/>
      <c r="J90" s="155"/>
      <c r="K90" s="156"/>
      <c r="L90" s="156"/>
      <c r="M90" s="156"/>
      <c r="N90" s="156"/>
      <c r="O90" s="156"/>
      <c r="P90" s="156"/>
      <c r="Q90" s="156"/>
      <c r="R90" s="156"/>
      <c r="S90" s="156"/>
      <c r="T90" s="157">
        <f t="shared" si="7"/>
        <v>0</v>
      </c>
      <c r="U90" s="158">
        <f>X25</f>
        <v>7.830005164651884</v>
      </c>
      <c r="V90" s="171">
        <f t="shared" si="8"/>
        <v>0</v>
      </c>
      <c r="W90" s="164">
        <v>5</v>
      </c>
      <c r="X90" s="161" t="s">
        <v>796</v>
      </c>
    </row>
    <row r="91" spans="2:24" ht="1.5" customHeight="1">
      <c r="B91" s="69" t="str">
        <f t="shared" si="5"/>
        <v>Phalrang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Phalrang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Phalrang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Phalrang SC</v>
      </c>
      <c r="C94" s="70">
        <v>94</v>
      </c>
      <c r="D94" s="125"/>
      <c r="E94" s="345">
        <v>1</v>
      </c>
      <c r="F94" s="195" t="s">
        <v>274</v>
      </c>
      <c r="G94" s="193" t="s">
        <v>704</v>
      </c>
      <c r="H94" s="174">
        <f>SUM(H95:H98)</f>
        <v>16</v>
      </c>
      <c r="I94" s="174">
        <f t="shared" ref="I94:S94" si="9">SUM(I95:I98)</f>
        <v>22</v>
      </c>
      <c r="J94" s="174">
        <f t="shared" si="9"/>
        <v>0</v>
      </c>
      <c r="K94" s="174">
        <f t="shared" si="9"/>
        <v>21</v>
      </c>
      <c r="L94" s="174">
        <f t="shared" si="9"/>
        <v>23</v>
      </c>
      <c r="M94" s="174">
        <f t="shared" si="9"/>
        <v>0</v>
      </c>
      <c r="N94" s="174">
        <f t="shared" si="9"/>
        <v>0</v>
      </c>
      <c r="O94" s="174">
        <f t="shared" si="9"/>
        <v>0</v>
      </c>
      <c r="P94" s="174">
        <f t="shared" si="9"/>
        <v>0</v>
      </c>
      <c r="Q94" s="174">
        <f t="shared" si="9"/>
        <v>0</v>
      </c>
      <c r="R94" s="174">
        <f t="shared" si="9"/>
        <v>0</v>
      </c>
      <c r="S94" s="174">
        <f t="shared" si="9"/>
        <v>0</v>
      </c>
      <c r="T94" s="157">
        <f t="shared" ref="T94:T101" si="10">SUM(H94:S94)</f>
        <v>82</v>
      </c>
      <c r="U94" s="164">
        <f>10*G20/100</f>
        <v>48.9</v>
      </c>
      <c r="V94" s="171">
        <f>IF(U94=0,0,T94/U94)</f>
        <v>1.6768916155419222</v>
      </c>
      <c r="W94" s="199">
        <v>10</v>
      </c>
      <c r="X94" s="177"/>
    </row>
    <row r="95" spans="2:24" ht="15.9" customHeight="1">
      <c r="B95" s="69" t="str">
        <f t="shared" si="5"/>
        <v>Phalrang SC</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Phalrang SC</v>
      </c>
      <c r="C96" s="70">
        <v>96</v>
      </c>
      <c r="D96" s="125"/>
      <c r="E96" s="191"/>
      <c r="F96" s="203" t="s">
        <v>624</v>
      </c>
      <c r="G96" s="193" t="s">
        <v>704</v>
      </c>
      <c r="H96" s="155"/>
      <c r="I96" s="155"/>
      <c r="J96" s="155"/>
      <c r="K96" s="156"/>
      <c r="L96" s="156"/>
      <c r="M96" s="156"/>
      <c r="N96" s="156"/>
      <c r="O96" s="156"/>
      <c r="P96" s="156"/>
      <c r="Q96" s="156"/>
      <c r="R96" s="156"/>
      <c r="S96" s="156"/>
      <c r="T96" s="157">
        <f t="shared" si="10"/>
        <v>0</v>
      </c>
      <c r="U96" s="164"/>
      <c r="V96" s="171">
        <f>IF(T94=0,0,T96/T94)</f>
        <v>0</v>
      </c>
      <c r="W96" s="164"/>
      <c r="X96" s="177"/>
    </row>
    <row r="97" spans="2:26" ht="13.5" customHeight="1">
      <c r="B97" s="69" t="str">
        <f t="shared" si="5"/>
        <v>Phalrang SC</v>
      </c>
      <c r="C97" s="70">
        <v>97</v>
      </c>
      <c r="D97" s="125"/>
      <c r="E97" s="191"/>
      <c r="F97" s="203" t="s">
        <v>626</v>
      </c>
      <c r="G97" s="193" t="s">
        <v>704</v>
      </c>
      <c r="H97" s="155">
        <v>12</v>
      </c>
      <c r="I97" s="155">
        <v>15</v>
      </c>
      <c r="J97" s="155"/>
      <c r="K97" s="156">
        <v>7</v>
      </c>
      <c r="L97" s="156">
        <v>8</v>
      </c>
      <c r="M97" s="156"/>
      <c r="N97" s="156"/>
      <c r="O97" s="156"/>
      <c r="P97" s="156"/>
      <c r="Q97" s="156"/>
      <c r="R97" s="156"/>
      <c r="S97" s="156"/>
      <c r="T97" s="157">
        <f t="shared" si="10"/>
        <v>42</v>
      </c>
      <c r="U97" s="164"/>
      <c r="V97" s="171">
        <f>IF(T94=0,0,T97/T94)</f>
        <v>0.51219512195121952</v>
      </c>
      <c r="W97" s="164"/>
      <c r="X97" s="177"/>
    </row>
    <row r="98" spans="2:26" ht="13.5" customHeight="1">
      <c r="B98" s="69" t="str">
        <f t="shared" si="5"/>
        <v>Phalrang SC</v>
      </c>
      <c r="C98" s="70">
        <v>98</v>
      </c>
      <c r="D98" s="125"/>
      <c r="E98" s="191"/>
      <c r="F98" s="195" t="s">
        <v>794</v>
      </c>
      <c r="G98" s="193" t="s">
        <v>704</v>
      </c>
      <c r="H98" s="155">
        <v>4</v>
      </c>
      <c r="I98" s="155">
        <v>7</v>
      </c>
      <c r="J98" s="155"/>
      <c r="K98" s="156">
        <v>14</v>
      </c>
      <c r="L98" s="156">
        <v>15</v>
      </c>
      <c r="M98" s="156"/>
      <c r="N98" s="156"/>
      <c r="O98" s="156"/>
      <c r="P98" s="156"/>
      <c r="Q98" s="156"/>
      <c r="R98" s="156"/>
      <c r="S98" s="156"/>
      <c r="T98" s="157">
        <f t="shared" si="10"/>
        <v>40</v>
      </c>
      <c r="U98" s="164"/>
      <c r="V98" s="171">
        <f>IF(T94=0,0,T98/T94)</f>
        <v>0.48780487804878048</v>
      </c>
      <c r="W98" s="164"/>
      <c r="X98" s="177"/>
    </row>
    <row r="99" spans="2:26" ht="13.5" customHeight="1">
      <c r="B99" s="69" t="str">
        <f t="shared" si="5"/>
        <v>Phalrang SC</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0</v>
      </c>
      <c r="V99" s="357">
        <f>IF(U99=0,0,T99/U99)</f>
        <v>0</v>
      </c>
      <c r="W99" s="167"/>
      <c r="X99" s="161" t="s">
        <v>797</v>
      </c>
    </row>
    <row r="100" spans="2:26" ht="13.5" customHeight="1">
      <c r="B100" s="69" t="str">
        <f t="shared" si="5"/>
        <v>Phalrang SC</v>
      </c>
      <c r="C100" s="70">
        <v>100</v>
      </c>
      <c r="D100" s="125"/>
      <c r="E100" s="191"/>
      <c r="F100" s="195" t="s">
        <v>92</v>
      </c>
      <c r="G100" s="193" t="s">
        <v>704</v>
      </c>
      <c r="H100" s="155"/>
      <c r="I100" s="155"/>
      <c r="J100" s="155"/>
      <c r="K100" s="156"/>
      <c r="L100" s="156"/>
      <c r="M100" s="156"/>
      <c r="N100" s="156"/>
      <c r="O100" s="156"/>
      <c r="P100" s="156"/>
      <c r="Q100" s="156"/>
      <c r="R100" s="156"/>
      <c r="S100" s="156"/>
      <c r="T100" s="157">
        <f t="shared" si="10"/>
        <v>0</v>
      </c>
      <c r="U100" s="164">
        <f>T101</f>
        <v>0</v>
      </c>
      <c r="V100" s="357">
        <f>IF(U100=0,0,T100/U100)</f>
        <v>0</v>
      </c>
      <c r="W100" s="167"/>
      <c r="X100" s="161" t="s">
        <v>797</v>
      </c>
    </row>
    <row r="101" spans="2:26" ht="13.5" customHeight="1">
      <c r="B101" s="69" t="str">
        <f t="shared" si="5"/>
        <v>Phalrang SC</v>
      </c>
      <c r="C101" s="70">
        <v>101</v>
      </c>
      <c r="D101" s="125"/>
      <c r="E101" s="348"/>
      <c r="F101" s="195" t="s">
        <v>93</v>
      </c>
      <c r="G101" s="193" t="s">
        <v>704</v>
      </c>
      <c r="H101" s="174">
        <f t="shared" ref="H101:S101" si="11">SUM(H99:H100)</f>
        <v>0</v>
      </c>
      <c r="I101" s="174">
        <f t="shared" si="11"/>
        <v>0</v>
      </c>
      <c r="J101" s="174">
        <f t="shared" si="11"/>
        <v>0</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0</v>
      </c>
      <c r="U101" s="164"/>
      <c r="V101" s="363">
        <f>IF(G20=0,0,T101*1000/G20)</f>
        <v>0</v>
      </c>
      <c r="W101" s="354" t="s">
        <v>275</v>
      </c>
      <c r="X101" s="177"/>
      <c r="Z101" s="364"/>
    </row>
    <row r="102" spans="2:26" ht="13.5" customHeight="1">
      <c r="B102" s="69" t="str">
        <f t="shared" si="5"/>
        <v>Phalrang SC</v>
      </c>
      <c r="C102" s="70">
        <v>102</v>
      </c>
      <c r="D102" s="125"/>
      <c r="E102" s="191">
        <v>3</v>
      </c>
      <c r="F102" s="195" t="s">
        <v>276</v>
      </c>
      <c r="G102" s="193" t="s">
        <v>704</v>
      </c>
      <c r="H102" s="155"/>
      <c r="I102" s="155"/>
      <c r="J102" s="155"/>
      <c r="K102" s="163"/>
      <c r="L102" s="163"/>
      <c r="M102" s="163"/>
      <c r="N102" s="163"/>
      <c r="O102" s="163"/>
      <c r="P102" s="163"/>
      <c r="Q102" s="163"/>
      <c r="R102" s="163"/>
      <c r="S102" s="163"/>
      <c r="T102" s="157">
        <f>COUNTIF(H102:S102,1)</f>
        <v>0</v>
      </c>
      <c r="U102" s="158">
        <f>COUNT(H102:S102)</f>
        <v>0</v>
      </c>
      <c r="V102" s="171">
        <f>IF(U102=0,0,T102/U102)</f>
        <v>0</v>
      </c>
      <c r="W102" s="164"/>
      <c r="X102" s="200" t="s">
        <v>796</v>
      </c>
    </row>
    <row r="103" spans="2:26" ht="15" customHeight="1">
      <c r="B103" s="69" t="str">
        <f t="shared" si="5"/>
        <v>Phalrang SC</v>
      </c>
      <c r="C103" s="70">
        <v>103</v>
      </c>
      <c r="D103" s="125"/>
      <c r="E103" s="191">
        <v>4</v>
      </c>
      <c r="F103" s="225" t="s">
        <v>823</v>
      </c>
      <c r="G103" s="193" t="s">
        <v>704</v>
      </c>
      <c r="H103" s="155"/>
      <c r="I103" s="155"/>
      <c r="J103" s="155"/>
      <c r="K103" s="163"/>
      <c r="L103" s="163"/>
      <c r="M103" s="163"/>
      <c r="N103" s="163"/>
      <c r="O103" s="163"/>
      <c r="P103" s="163"/>
      <c r="Q103" s="163"/>
      <c r="R103" s="163"/>
      <c r="S103" s="163"/>
      <c r="T103" s="157">
        <f>COUNTIF(H103:S103,1)</f>
        <v>0</v>
      </c>
      <c r="U103" s="158">
        <f>COUNT(H103:S103)</f>
        <v>0</v>
      </c>
      <c r="V103" s="171">
        <f>IF(U103=0,0,T103/U103)</f>
        <v>0</v>
      </c>
      <c r="W103" s="164"/>
      <c r="X103" s="200" t="s">
        <v>796</v>
      </c>
    </row>
    <row r="104" spans="2:26" ht="1.5" customHeight="1">
      <c r="B104" s="69" t="str">
        <f t="shared" si="5"/>
        <v>Phalrang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Phalrang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Phalrang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Phalrang SC</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3.02</v>
      </c>
      <c r="V107" s="171">
        <f>IF(U107=0,0,T107/U107)</f>
        <v>0</v>
      </c>
      <c r="W107" s="164">
        <v>10</v>
      </c>
      <c r="X107" s="177"/>
    </row>
    <row r="108" spans="2:26" ht="1.5" customHeight="1">
      <c r="B108" s="69" t="str">
        <f t="shared" si="5"/>
        <v>Phalrang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Phalrang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Phalrang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Phalrang SC</v>
      </c>
      <c r="C111" s="70">
        <v>111</v>
      </c>
      <c r="D111" s="125"/>
      <c r="E111" s="348">
        <v>1</v>
      </c>
      <c r="F111" s="195" t="s">
        <v>279</v>
      </c>
      <c r="G111" s="193" t="s">
        <v>704</v>
      </c>
      <c r="H111" s="204">
        <f t="shared" ref="H111:S111" si="12">SUM(H112:H113)/2</f>
        <v>13</v>
      </c>
      <c r="I111" s="204">
        <f t="shared" si="12"/>
        <v>0</v>
      </c>
      <c r="J111" s="204">
        <f t="shared" si="12"/>
        <v>15</v>
      </c>
      <c r="K111" s="204">
        <f t="shared" si="12"/>
        <v>19</v>
      </c>
      <c r="L111" s="204">
        <f t="shared" si="12"/>
        <v>16.5</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63.5</v>
      </c>
      <c r="U111" s="158">
        <f>X28</f>
        <v>180.93</v>
      </c>
      <c r="V111" s="171">
        <f t="shared" ref="V111:V121" si="14">IF(U111=0,0,T111/U111)</f>
        <v>0.35096446139390924</v>
      </c>
      <c r="W111" s="164">
        <v>10</v>
      </c>
      <c r="X111" s="161" t="s">
        <v>796</v>
      </c>
    </row>
    <row r="112" spans="2:26" ht="14.25" customHeight="1">
      <c r="B112" s="69" t="str">
        <f t="shared" si="5"/>
        <v>Phalrang SC</v>
      </c>
      <c r="C112" s="70">
        <v>112</v>
      </c>
      <c r="D112" s="125"/>
      <c r="E112" s="348"/>
      <c r="F112" s="195" t="s">
        <v>280</v>
      </c>
      <c r="G112" s="193" t="s">
        <v>704</v>
      </c>
      <c r="H112" s="155">
        <v>13</v>
      </c>
      <c r="I112" s="155"/>
      <c r="J112" s="155">
        <v>20</v>
      </c>
      <c r="K112" s="156">
        <v>25</v>
      </c>
      <c r="L112" s="156">
        <v>20</v>
      </c>
      <c r="M112" s="156"/>
      <c r="N112" s="156"/>
      <c r="O112" s="156"/>
      <c r="P112" s="156"/>
      <c r="Q112" s="156"/>
      <c r="R112" s="156"/>
      <c r="S112" s="156"/>
      <c r="T112" s="157">
        <f t="shared" si="13"/>
        <v>78</v>
      </c>
      <c r="U112" s="158">
        <f>X28</f>
        <v>180.93</v>
      </c>
      <c r="V112" s="171">
        <f t="shared" si="14"/>
        <v>0.43110595257834522</v>
      </c>
      <c r="W112" s="164"/>
      <c r="X112" s="161" t="s">
        <v>796</v>
      </c>
    </row>
    <row r="113" spans="2:26" ht="14.25" customHeight="1">
      <c r="B113" s="69" t="str">
        <f t="shared" si="5"/>
        <v>Phalrang SC</v>
      </c>
      <c r="C113" s="70">
        <v>113</v>
      </c>
      <c r="D113" s="125"/>
      <c r="E113" s="348"/>
      <c r="F113" s="195" t="s">
        <v>281</v>
      </c>
      <c r="G113" s="193" t="s">
        <v>704</v>
      </c>
      <c r="H113" s="155">
        <v>13</v>
      </c>
      <c r="I113" s="155"/>
      <c r="J113" s="155">
        <v>10</v>
      </c>
      <c r="K113" s="156">
        <v>13</v>
      </c>
      <c r="L113" s="156">
        <v>13</v>
      </c>
      <c r="M113" s="156"/>
      <c r="N113" s="156"/>
      <c r="O113" s="156"/>
      <c r="P113" s="156"/>
      <c r="Q113" s="156"/>
      <c r="R113" s="156"/>
      <c r="S113" s="156"/>
      <c r="T113" s="157">
        <f t="shared" si="13"/>
        <v>49</v>
      </c>
      <c r="U113" s="158">
        <f>X28</f>
        <v>180.93</v>
      </c>
      <c r="V113" s="171">
        <f t="shared" si="14"/>
        <v>0.27082297020947327</v>
      </c>
      <c r="W113" s="164"/>
      <c r="X113" s="161" t="s">
        <v>796</v>
      </c>
    </row>
    <row r="114" spans="2:26" ht="14.25" customHeight="1">
      <c r="B114" s="69" t="str">
        <f t="shared" si="5"/>
        <v>Phalrang SC</v>
      </c>
      <c r="C114" s="70">
        <v>114</v>
      </c>
      <c r="D114" s="125"/>
      <c r="E114" s="348">
        <v>2</v>
      </c>
      <c r="F114" s="195" t="s">
        <v>282</v>
      </c>
      <c r="G114" s="193" t="s">
        <v>704</v>
      </c>
      <c r="H114" s="204">
        <f t="shared" ref="H114:S114" si="15">SUM(H115:H117)/3</f>
        <v>0</v>
      </c>
      <c r="I114" s="204">
        <f t="shared" si="15"/>
        <v>0</v>
      </c>
      <c r="J114" s="204">
        <f t="shared" si="15"/>
        <v>0</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0</v>
      </c>
      <c r="U114" s="158">
        <f>X28</f>
        <v>180.93</v>
      </c>
      <c r="V114" s="171">
        <f t="shared" si="14"/>
        <v>0</v>
      </c>
      <c r="W114" s="164">
        <v>10</v>
      </c>
      <c r="X114" s="161" t="s">
        <v>796</v>
      </c>
    </row>
    <row r="115" spans="2:26" ht="14.25" customHeight="1">
      <c r="B115" s="69" t="str">
        <f t="shared" si="5"/>
        <v>Phalrang SC</v>
      </c>
      <c r="C115" s="70">
        <v>115</v>
      </c>
      <c r="D115" s="125"/>
      <c r="E115" s="348"/>
      <c r="F115" s="195" t="s">
        <v>283</v>
      </c>
      <c r="G115" s="193" t="s">
        <v>704</v>
      </c>
      <c r="H115" s="155"/>
      <c r="I115" s="155"/>
      <c r="J115" s="155"/>
      <c r="K115" s="156"/>
      <c r="L115" s="156"/>
      <c r="M115" s="156"/>
      <c r="N115" s="156"/>
      <c r="O115" s="156"/>
      <c r="P115" s="156"/>
      <c r="Q115" s="156"/>
      <c r="R115" s="156"/>
      <c r="S115" s="156"/>
      <c r="T115" s="157">
        <f t="shared" si="13"/>
        <v>0</v>
      </c>
      <c r="U115" s="158">
        <f>U114*49/100</f>
        <v>88.655699999999996</v>
      </c>
      <c r="V115" s="171">
        <f t="shared" si="14"/>
        <v>0</v>
      </c>
      <c r="W115" s="164"/>
      <c r="X115" s="161" t="s">
        <v>796</v>
      </c>
    </row>
    <row r="116" spans="2:26" ht="14.25" customHeight="1">
      <c r="B116" s="69" t="str">
        <f t="shared" si="5"/>
        <v>Phalrang SC</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88.655699999999996</v>
      </c>
      <c r="V116" s="171">
        <f t="shared" si="14"/>
        <v>0</v>
      </c>
      <c r="W116" s="164"/>
      <c r="X116" s="161" t="s">
        <v>796</v>
      </c>
    </row>
    <row r="117" spans="2:26" ht="13.5" customHeight="1">
      <c r="B117" s="69" t="str">
        <f t="shared" si="5"/>
        <v>Phalrang SC</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180.93</v>
      </c>
      <c r="V117" s="171">
        <f t="shared" si="14"/>
        <v>0</v>
      </c>
      <c r="W117" s="164"/>
      <c r="X117" s="161" t="s">
        <v>796</v>
      </c>
    </row>
    <row r="118" spans="2:26" ht="14.25" customHeight="1">
      <c r="B118" s="69" t="str">
        <f t="shared" si="5"/>
        <v>Phalrang SC</v>
      </c>
      <c r="C118" s="70">
        <v>118</v>
      </c>
      <c r="D118" s="125"/>
      <c r="E118" s="191">
        <v>3</v>
      </c>
      <c r="F118" s="195" t="s">
        <v>102</v>
      </c>
      <c r="G118" s="193" t="s">
        <v>704</v>
      </c>
      <c r="H118" s="174">
        <f t="shared" ref="H118:S118" si="16">SUM(H119:H121)</f>
        <v>0</v>
      </c>
      <c r="I118" s="174">
        <f t="shared" si="16"/>
        <v>0</v>
      </c>
      <c r="J118" s="174">
        <f t="shared" si="16"/>
        <v>0</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0</v>
      </c>
      <c r="U118" s="164">
        <f>T111</f>
        <v>63.5</v>
      </c>
      <c r="V118" s="171">
        <f t="shared" si="14"/>
        <v>0</v>
      </c>
      <c r="W118" s="167"/>
      <c r="X118" s="161" t="s">
        <v>795</v>
      </c>
    </row>
    <row r="119" spans="2:26" ht="14.25" customHeight="1">
      <c r="B119" s="69" t="str">
        <f t="shared" si="5"/>
        <v>Phalrang SC</v>
      </c>
      <c r="C119" s="70">
        <v>119</v>
      </c>
      <c r="D119" s="125"/>
      <c r="E119" s="191"/>
      <c r="F119" s="203" t="s">
        <v>630</v>
      </c>
      <c r="G119" s="193" t="s">
        <v>704</v>
      </c>
      <c r="H119" s="155"/>
      <c r="I119" s="155"/>
      <c r="J119" s="155"/>
      <c r="K119" s="156"/>
      <c r="L119" s="156"/>
      <c r="M119" s="156"/>
      <c r="N119" s="156"/>
      <c r="O119" s="156"/>
      <c r="P119" s="156"/>
      <c r="Q119" s="156"/>
      <c r="R119" s="156"/>
      <c r="S119" s="156"/>
      <c r="T119" s="157">
        <f t="shared" si="13"/>
        <v>0</v>
      </c>
      <c r="U119" s="164">
        <f t="shared" ref="U119:U121" si="17">T112</f>
        <v>78</v>
      </c>
      <c r="V119" s="171">
        <f t="shared" si="14"/>
        <v>0</v>
      </c>
      <c r="W119" s="167"/>
      <c r="X119" s="161" t="s">
        <v>795</v>
      </c>
    </row>
    <row r="120" spans="2:26" ht="14.25" customHeight="1">
      <c r="B120" s="69" t="str">
        <f t="shared" si="5"/>
        <v>Phalrang SC</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49</v>
      </c>
      <c r="V120" s="171">
        <f t="shared" si="14"/>
        <v>0</v>
      </c>
      <c r="W120" s="167"/>
      <c r="X120" s="161" t="s">
        <v>795</v>
      </c>
    </row>
    <row r="121" spans="2:26" ht="14.25" customHeight="1">
      <c r="B121" s="69" t="str">
        <f t="shared" si="5"/>
        <v>Phalrang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0</v>
      </c>
      <c r="V121" s="171">
        <f t="shared" si="14"/>
        <v>0</v>
      </c>
      <c r="W121" s="167"/>
      <c r="X121" s="161" t="s">
        <v>795</v>
      </c>
    </row>
    <row r="122" spans="2:26" ht="1.5" customHeight="1">
      <c r="B122" s="69" t="str">
        <f t="shared" si="5"/>
        <v>Phalrang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Phalrang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Phalrang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Phalrang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Phalrang SC</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Phalrang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Phalrang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Phalrang SC</v>
      </c>
      <c r="C129" s="70">
        <v>129</v>
      </c>
      <c r="D129" s="125"/>
      <c r="E129" s="191">
        <v>5</v>
      </c>
      <c r="F129" s="195" t="s">
        <v>114</v>
      </c>
      <c r="G129" s="193" t="s">
        <v>704</v>
      </c>
      <c r="H129" s="155"/>
      <c r="I129" s="155"/>
      <c r="J129" s="155"/>
      <c r="K129" s="156"/>
      <c r="L129" s="156"/>
      <c r="M129" s="156"/>
      <c r="N129" s="156"/>
      <c r="O129" s="156"/>
      <c r="P129" s="156"/>
      <c r="Q129" s="156"/>
      <c r="R129" s="156"/>
      <c r="S129" s="156"/>
      <c r="T129" s="157">
        <f>SUM(H129:S129)</f>
        <v>0</v>
      </c>
      <c r="U129" s="164"/>
      <c r="V129" s="369">
        <f>IF(G20=0,0,(T125+T126+T127+T128+T129)*1000/G20)</f>
        <v>0</v>
      </c>
      <c r="W129" s="367" t="s">
        <v>650</v>
      </c>
      <c r="X129" s="177"/>
    </row>
    <row r="130" spans="2:25" ht="1.5" customHeight="1">
      <c r="B130" s="69" t="str">
        <f t="shared" ref="B130:B174" si="18">B129</f>
        <v>Phalrang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Phalrang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Phalrang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Phalrang SC</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0</v>
      </c>
      <c r="V133" s="171">
        <f>IF(U133=0,0,T133/U133)</f>
        <v>0</v>
      </c>
      <c r="W133" s="164"/>
      <c r="X133" s="177"/>
    </row>
    <row r="134" spans="2:25" ht="15" customHeight="1">
      <c r="B134" s="69" t="str">
        <f t="shared" si="18"/>
        <v>Phalrang SC</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7</v>
      </c>
      <c r="V134" s="171">
        <f>IF(U134=0,0,T134/U134)</f>
        <v>0</v>
      </c>
      <c r="W134" s="199"/>
      <c r="X134" s="161" t="s">
        <v>796</v>
      </c>
    </row>
    <row r="135" spans="2:25" ht="1.5" customHeight="1">
      <c r="B135" s="69" t="str">
        <f t="shared" si="18"/>
        <v>Phalrang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Phalrang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Phalrang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Phalrang SC</v>
      </c>
      <c r="C138" s="70">
        <v>138</v>
      </c>
      <c r="D138" s="125"/>
      <c r="E138" s="191">
        <v>1</v>
      </c>
      <c r="F138" s="195" t="s">
        <v>295</v>
      </c>
      <c r="G138" s="372" t="s">
        <v>206</v>
      </c>
      <c r="H138" s="163">
        <v>1</v>
      </c>
      <c r="I138" s="163">
        <v>1</v>
      </c>
      <c r="J138" s="163">
        <v>1</v>
      </c>
      <c r="K138" s="163"/>
      <c r="L138" s="163">
        <v>1</v>
      </c>
      <c r="M138" s="163"/>
      <c r="N138" s="163"/>
      <c r="O138" s="163"/>
      <c r="P138" s="163"/>
      <c r="Q138" s="163"/>
      <c r="R138" s="163"/>
      <c r="S138" s="163"/>
      <c r="T138" s="157">
        <f>COUNTIF(H138:S138,1)</f>
        <v>4</v>
      </c>
      <c r="U138" s="158">
        <f>COUNT(H138:S138)</f>
        <v>4</v>
      </c>
      <c r="V138" s="171">
        <f>IF(U138=0,0,T138/U138)</f>
        <v>1</v>
      </c>
      <c r="W138" s="164">
        <v>5</v>
      </c>
      <c r="X138" s="161"/>
      <c r="Y138" s="373"/>
    </row>
    <row r="139" spans="2:25" ht="1.5" customHeight="1">
      <c r="B139" s="69" t="str">
        <f t="shared" si="18"/>
        <v>Phalrang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Phalrang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Phalrang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Phalrang SC</v>
      </c>
      <c r="C142" s="70">
        <v>142</v>
      </c>
      <c r="D142" s="125"/>
      <c r="E142" s="191">
        <v>1</v>
      </c>
      <c r="F142" s="195" t="s">
        <v>297</v>
      </c>
      <c r="G142" s="372" t="s">
        <v>206</v>
      </c>
      <c r="H142" s="163">
        <v>1</v>
      </c>
      <c r="I142" s="163"/>
      <c r="J142" s="163">
        <v>1</v>
      </c>
      <c r="K142" s="163"/>
      <c r="L142" s="163">
        <v>1</v>
      </c>
      <c r="M142" s="163"/>
      <c r="N142" s="163"/>
      <c r="O142" s="163"/>
      <c r="P142" s="163"/>
      <c r="Q142" s="163"/>
      <c r="R142" s="163"/>
      <c r="S142" s="163"/>
      <c r="T142" s="157">
        <f>COUNTIF(H142:S142,1)</f>
        <v>3</v>
      </c>
      <c r="U142" s="158">
        <f>COUNT(H142:S142)</f>
        <v>3</v>
      </c>
      <c r="V142" s="171">
        <f>IF(U142=0,0,T142/U142)</f>
        <v>1</v>
      </c>
      <c r="W142" s="164">
        <v>5</v>
      </c>
      <c r="X142" s="161"/>
    </row>
    <row r="143" spans="2:25" ht="1.5" customHeight="1">
      <c r="B143" s="69" t="str">
        <f t="shared" si="18"/>
        <v>Phalrang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Phalrang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Phalrang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Phalrang SC</v>
      </c>
      <c r="C146" s="70">
        <v>146</v>
      </c>
      <c r="D146" s="125"/>
      <c r="E146" s="191">
        <v>1</v>
      </c>
      <c r="F146" s="225" t="s">
        <v>824</v>
      </c>
      <c r="G146" s="372" t="s">
        <v>206</v>
      </c>
      <c r="H146" s="163">
        <v>1</v>
      </c>
      <c r="I146" s="163"/>
      <c r="J146" s="163">
        <v>1</v>
      </c>
      <c r="K146" s="163"/>
      <c r="L146" s="163">
        <v>1</v>
      </c>
      <c r="M146" s="163"/>
      <c r="N146" s="163"/>
      <c r="O146" s="163"/>
      <c r="P146" s="163"/>
      <c r="Q146" s="163"/>
      <c r="R146" s="163"/>
      <c r="S146" s="163"/>
      <c r="T146" s="157">
        <f>COUNTIF(H146:S146,1)</f>
        <v>3</v>
      </c>
      <c r="U146" s="158">
        <f>COUNT(H146:S146)</f>
        <v>3</v>
      </c>
      <c r="V146" s="171">
        <f>IF(U146=0,0,T146/U146)</f>
        <v>1</v>
      </c>
      <c r="W146" s="164">
        <v>5</v>
      </c>
      <c r="X146" s="161"/>
    </row>
    <row r="147" spans="2:24" ht="1.5" customHeight="1">
      <c r="B147" s="69" t="str">
        <f t="shared" si="18"/>
        <v>Phalrang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Phalrang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Phalrang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Phalrang SC</v>
      </c>
      <c r="C150" s="70">
        <v>150</v>
      </c>
      <c r="D150" s="125"/>
      <c r="E150" s="191">
        <v>1</v>
      </c>
      <c r="F150" s="195" t="s">
        <v>301</v>
      </c>
      <c r="G150" s="372" t="s">
        <v>206</v>
      </c>
      <c r="H150" s="163">
        <v>1</v>
      </c>
      <c r="I150" s="163"/>
      <c r="J150" s="163">
        <v>1</v>
      </c>
      <c r="K150" s="163"/>
      <c r="L150" s="163">
        <v>1</v>
      </c>
      <c r="M150" s="163"/>
      <c r="N150" s="163"/>
      <c r="O150" s="163"/>
      <c r="P150" s="163"/>
      <c r="Q150" s="163"/>
      <c r="R150" s="163"/>
      <c r="S150" s="163"/>
      <c r="T150" s="157">
        <f>COUNTIF(H150:S150,1)</f>
        <v>3</v>
      </c>
      <c r="U150" s="158">
        <f>COUNT(H150:S150)</f>
        <v>3</v>
      </c>
      <c r="V150" s="171">
        <f>IF(U150=0,0,T150/U150)</f>
        <v>1</v>
      </c>
      <c r="W150" s="164"/>
      <c r="X150" s="161"/>
    </row>
    <row r="151" spans="2:24" ht="1.5" customHeight="1">
      <c r="B151" s="69" t="str">
        <f t="shared" si="18"/>
        <v>Phalrang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Phalrang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Phalrang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Phalrang SC</v>
      </c>
      <c r="C154" s="70">
        <v>154</v>
      </c>
      <c r="E154" s="152">
        <v>1</v>
      </c>
      <c r="F154" s="168" t="s">
        <v>303</v>
      </c>
      <c r="G154" s="372" t="s">
        <v>206</v>
      </c>
      <c r="H154" s="163">
        <v>1</v>
      </c>
      <c r="I154" s="163">
        <v>1</v>
      </c>
      <c r="J154" s="163">
        <v>1</v>
      </c>
      <c r="K154" s="163"/>
      <c r="L154" s="163">
        <v>1</v>
      </c>
      <c r="M154" s="163"/>
      <c r="N154" s="163"/>
      <c r="O154" s="163"/>
      <c r="P154" s="163"/>
      <c r="Q154" s="163"/>
      <c r="R154" s="163"/>
      <c r="S154" s="163"/>
      <c r="T154" s="157">
        <f>COUNTIF(H154:S154,1)</f>
        <v>4</v>
      </c>
      <c r="U154" s="158">
        <f>COUNT(H154:S154)</f>
        <v>4</v>
      </c>
      <c r="V154" s="171">
        <f>IF(U154=0,0,T154/U154)</f>
        <v>1</v>
      </c>
      <c r="W154" s="164">
        <v>10</v>
      </c>
      <c r="X154" s="161"/>
    </row>
    <row r="155" spans="2:24" ht="13.5" customHeight="1">
      <c r="B155" s="69" t="str">
        <f t="shared" si="18"/>
        <v>Phalrang SC</v>
      </c>
      <c r="C155" s="70">
        <v>155</v>
      </c>
      <c r="E155" s="152">
        <v>2</v>
      </c>
      <c r="F155" s="168" t="s">
        <v>750</v>
      </c>
      <c r="G155" s="372" t="s">
        <v>206</v>
      </c>
      <c r="H155" s="163">
        <v>1</v>
      </c>
      <c r="I155" s="163">
        <v>1</v>
      </c>
      <c r="J155" s="163">
        <v>1</v>
      </c>
      <c r="K155" s="163"/>
      <c r="L155" s="163">
        <v>1</v>
      </c>
      <c r="M155" s="163"/>
      <c r="N155" s="163"/>
      <c r="O155" s="163"/>
      <c r="P155" s="163"/>
      <c r="Q155" s="163"/>
      <c r="R155" s="163"/>
      <c r="S155" s="163"/>
      <c r="T155" s="157">
        <f>COUNTIF(H155:S155,1)</f>
        <v>4</v>
      </c>
      <c r="U155" s="158">
        <f>COUNT(H155:S155)</f>
        <v>4</v>
      </c>
      <c r="V155" s="171">
        <f>IF(U155=0,0,T155/U155)</f>
        <v>1</v>
      </c>
      <c r="W155" s="164"/>
      <c r="X155" s="161"/>
    </row>
    <row r="156" spans="2:24" ht="1.5" customHeight="1">
      <c r="B156" s="69" t="str">
        <f t="shared" si="18"/>
        <v>Phalrang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Phalrang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Phalrang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Phalrang SC</v>
      </c>
      <c r="C159" s="70">
        <v>159</v>
      </c>
      <c r="E159" s="191">
        <v>1</v>
      </c>
      <c r="F159" s="240" t="s">
        <v>306</v>
      </c>
      <c r="G159" s="372" t="s">
        <v>206</v>
      </c>
      <c r="H159" s="163">
        <v>1</v>
      </c>
      <c r="I159" s="163">
        <v>1</v>
      </c>
      <c r="J159" s="163">
        <v>1</v>
      </c>
      <c r="K159" s="163"/>
      <c r="L159" s="163">
        <v>1</v>
      </c>
      <c r="M159" s="163"/>
      <c r="N159" s="163"/>
      <c r="O159" s="163"/>
      <c r="P159" s="163"/>
      <c r="Q159" s="163"/>
      <c r="R159" s="163"/>
      <c r="S159" s="163"/>
      <c r="T159" s="157">
        <f>COUNTIF(H159:S159,1)</f>
        <v>4</v>
      </c>
      <c r="U159" s="158">
        <f>COUNT(H159:S159)</f>
        <v>4</v>
      </c>
      <c r="V159" s="171">
        <f>IF(U159=0,0,T159/U159)</f>
        <v>1</v>
      </c>
      <c r="W159" s="164">
        <v>5</v>
      </c>
      <c r="X159" s="161"/>
    </row>
    <row r="160" spans="2:24" ht="1.5" customHeight="1">
      <c r="B160" s="69" t="str">
        <f t="shared" si="18"/>
        <v>Phalrang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Phalrang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Phalrang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Phalrang SC</v>
      </c>
      <c r="C163" s="70">
        <v>163</v>
      </c>
      <c r="D163" s="125"/>
      <c r="E163" s="152">
        <v>1</v>
      </c>
      <c r="F163" s="349" t="s">
        <v>309</v>
      </c>
      <c r="G163" s="193" t="s">
        <v>310</v>
      </c>
      <c r="H163" s="155">
        <v>31</v>
      </c>
      <c r="I163" s="155"/>
      <c r="J163" s="155">
        <v>58</v>
      </c>
      <c r="K163" s="155">
        <v>31</v>
      </c>
      <c r="L163" s="155">
        <v>31</v>
      </c>
      <c r="M163" s="155"/>
      <c r="N163" s="155"/>
      <c r="O163" s="155"/>
      <c r="P163" s="155"/>
      <c r="Q163" s="155"/>
      <c r="R163" s="155"/>
      <c r="S163" s="155"/>
      <c r="T163" s="157">
        <f t="shared" ref="T163:T169" si="19">SUM(H163:S163)</f>
        <v>151</v>
      </c>
      <c r="U163" s="158">
        <f>40*G20/100</f>
        <v>195.6</v>
      </c>
      <c r="V163" s="171">
        <f t="shared" ref="V163:V168" si="20">IF(U163=0,0,T163/U163)</f>
        <v>0.77198364008179965</v>
      </c>
      <c r="W163" s="164">
        <v>5</v>
      </c>
      <c r="X163" s="161" t="s">
        <v>796</v>
      </c>
    </row>
    <row r="164" spans="2:24" ht="20.25" customHeight="1">
      <c r="B164" s="69" t="str">
        <f t="shared" si="18"/>
        <v>Phalrang SC</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Phalrang SC</v>
      </c>
      <c r="C165" s="70">
        <v>165</v>
      </c>
      <c r="D165" s="125"/>
      <c r="E165" s="152">
        <v>3</v>
      </c>
      <c r="F165" s="195" t="s">
        <v>119</v>
      </c>
      <c r="G165" s="193" t="s">
        <v>705</v>
      </c>
      <c r="H165" s="163"/>
      <c r="I165" s="163"/>
      <c r="J165" s="163"/>
      <c r="K165" s="163"/>
      <c r="L165" s="163"/>
      <c r="M165" s="163"/>
      <c r="N165" s="163"/>
      <c r="O165" s="163"/>
      <c r="P165" s="163"/>
      <c r="Q165" s="163"/>
      <c r="R165" s="163"/>
      <c r="S165" s="163"/>
      <c r="T165" s="157">
        <f>COUNTIF(H165:S165,1)</f>
        <v>0</v>
      </c>
      <c r="U165" s="158">
        <f>COUNT(H165:S165)</f>
        <v>0</v>
      </c>
      <c r="V165" s="171">
        <f t="shared" si="20"/>
        <v>0</v>
      </c>
      <c r="W165" s="164"/>
      <c r="X165" s="161"/>
    </row>
    <row r="166" spans="2:24" ht="14.25" customHeight="1">
      <c r="B166" s="69" t="str">
        <f t="shared" si="18"/>
        <v>Phalrang SC</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9.7799999999999994</v>
      </c>
      <c r="V166" s="171">
        <f t="shared" si="20"/>
        <v>0</v>
      </c>
      <c r="W166" s="164"/>
      <c r="X166" s="179"/>
    </row>
    <row r="167" spans="2:24" ht="14.25" customHeight="1">
      <c r="B167" s="69" t="str">
        <f t="shared" si="18"/>
        <v>Phalrang SC</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Phalrang SC</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Phalrang SC</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Phalrang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Phalrang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Phalrang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Phalrang SC</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1.35</v>
      </c>
      <c r="V173" s="159">
        <f>IF(U173=0,0,T173/U173)</f>
        <v>0</v>
      </c>
      <c r="W173" s="164"/>
      <c r="X173" s="268" t="s">
        <v>655</v>
      </c>
    </row>
    <row r="174" spans="2:24" ht="14.4" customHeight="1">
      <c r="B174" s="69" t="str">
        <f t="shared" si="18"/>
        <v>Phalrang SC</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0</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1</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489</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8.3618999999999986</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0</v>
      </c>
      <c r="K184" s="248">
        <f t="shared" si="22"/>
        <v>0</v>
      </c>
      <c r="L184" s="380">
        <f t="shared" si="22"/>
        <v>0</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0</v>
      </c>
      <c r="K185" s="248">
        <f t="shared" si="22"/>
        <v>93</v>
      </c>
      <c r="L185" s="380">
        <f t="shared" si="22"/>
        <v>0</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0</v>
      </c>
      <c r="K186" s="248">
        <f t="shared" si="22"/>
        <v>0</v>
      </c>
      <c r="L186" s="380">
        <f t="shared" si="22"/>
        <v>0</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0</v>
      </c>
      <c r="K187" s="260">
        <f t="shared" si="22"/>
        <v>0</v>
      </c>
      <c r="L187" s="383">
        <f t="shared" si="22"/>
        <v>0</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0</v>
      </c>
      <c r="K188" s="260">
        <f t="shared" si="22"/>
        <v>0</v>
      </c>
      <c r="L188" s="383">
        <f t="shared" si="22"/>
        <v>0</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151</v>
      </c>
      <c r="K189" s="248">
        <f>U163</f>
        <v>195.6</v>
      </c>
      <c r="L189" s="380">
        <f>V163</f>
        <v>0.77198364008179965</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9</v>
      </c>
      <c r="K190" s="248">
        <f t="shared" si="23"/>
        <v>8.3618999999999986</v>
      </c>
      <c r="L190" s="380">
        <f t="shared" si="23"/>
        <v>1.0763104079216448</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7</v>
      </c>
      <c r="K191" s="248">
        <f t="shared" si="23"/>
        <v>9</v>
      </c>
      <c r="L191" s="380">
        <f t="shared" si="23"/>
        <v>0.77777777777777779</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1</v>
      </c>
      <c r="K192" s="248">
        <f t="shared" si="23"/>
        <v>9</v>
      </c>
      <c r="L192" s="380">
        <f t="shared" si="23"/>
        <v>0.1111111111111111</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3</v>
      </c>
      <c r="K193" s="248">
        <f>U54</f>
        <v>9</v>
      </c>
      <c r="L193" s="380">
        <f>V54</f>
        <v>0.33333333333333331</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1</v>
      </c>
      <c r="K194" s="248">
        <f>U51</f>
        <v>9</v>
      </c>
      <c r="L194" s="380">
        <f>V51</f>
        <v>0.1111111111111111</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0</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0</v>
      </c>
      <c r="K196" s="248">
        <f>U56</f>
        <v>0</v>
      </c>
      <c r="L196" s="380">
        <f>V56</f>
        <v>0</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0</v>
      </c>
      <c r="K197" s="248">
        <f>U64</f>
        <v>0</v>
      </c>
      <c r="L197" s="380">
        <f>V64</f>
        <v>0</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0</v>
      </c>
      <c r="K198" s="248">
        <f>U66</f>
        <v>0</v>
      </c>
      <c r="L198" s="380">
        <f>V66</f>
        <v>0</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3</v>
      </c>
      <c r="K199" s="248">
        <f t="shared" si="24"/>
        <v>9</v>
      </c>
      <c r="L199" s="380">
        <f t="shared" si="24"/>
        <v>0.33333333333333331</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0</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3</v>
      </c>
      <c r="K201" s="248">
        <f t="shared" si="25"/>
        <v>0</v>
      </c>
      <c r="L201" s="380">
        <f t="shared" si="25"/>
        <v>0</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0</v>
      </c>
      <c r="K202" s="248">
        <f t="shared" si="25"/>
        <v>7.8890746108002778</v>
      </c>
      <c r="L202" s="380">
        <f t="shared" si="25"/>
        <v>0</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0</v>
      </c>
      <c r="K203" s="248">
        <f t="shared" si="25"/>
        <v>7.8496292377462806</v>
      </c>
      <c r="L203" s="380">
        <f t="shared" si="25"/>
        <v>0</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0</v>
      </c>
      <c r="K204" s="248">
        <f t="shared" si="25"/>
        <v>7.830005164651884</v>
      </c>
      <c r="L204" s="380">
        <f t="shared" si="25"/>
        <v>0</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82</v>
      </c>
      <c r="K205" s="248">
        <f>U94</f>
        <v>48.9</v>
      </c>
      <c r="L205" s="380">
        <f>V94</f>
        <v>1.6768916155419222</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3.02</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63.5</v>
      </c>
      <c r="K207" s="248">
        <f>U111</f>
        <v>180.93</v>
      </c>
      <c r="L207" s="380">
        <f>V111</f>
        <v>0.35096446139390924</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0</v>
      </c>
      <c r="K208" s="248">
        <f>U114</f>
        <v>180.93</v>
      </c>
      <c r="L208" s="380">
        <f>V114</f>
        <v>0</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4</v>
      </c>
      <c r="K209" s="260">
        <f>U138</f>
        <v>4</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3</v>
      </c>
      <c r="K210" s="260">
        <f>U142</f>
        <v>3</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3</v>
      </c>
      <c r="K211" s="260">
        <f>U146</f>
        <v>3</v>
      </c>
      <c r="L211" s="383">
        <f>V146</f>
        <v>1</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4</v>
      </c>
      <c r="K212" s="260">
        <f>U154</f>
        <v>4</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4</v>
      </c>
      <c r="K213" s="260">
        <f>U159</f>
        <v>4</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0</v>
      </c>
      <c r="K215" s="393">
        <f>U101</f>
        <v>0</v>
      </c>
      <c r="L215" s="394">
        <f>V101</f>
        <v>0</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0</v>
      </c>
      <c r="K216" s="396">
        <f>T48-(10*T48/100)</f>
        <v>8.1</v>
      </c>
      <c r="L216" s="396">
        <f>G35</f>
        <v>8.1</v>
      </c>
    </row>
  </sheetData>
  <sheetProtection password="CC6B" sheet="1" objects="1" scenarios="1" selectLockedCells="1" autoFilter="0"/>
  <autoFilter ref="D16:X174" xr:uid="{00000000-0009-0000-0000-00000D000000}"/>
  <mergeCells count="2">
    <mergeCell ref="F4:U4"/>
    <mergeCell ref="V8:W8"/>
  </mergeCells>
  <hyperlinks>
    <hyperlink ref="X8" location="INDEX!A1" display="..Go to INDEX.." xr:uid="{00000000-0004-0000-0D00-000000000000}"/>
  </hyperlinks>
  <pageMargins left="0.23622047244094491" right="0" top="0.51181102362204722" bottom="0.23622047244094491" header="0" footer="0"/>
  <pageSetup paperSize="9" scale="9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Z216"/>
  <sheetViews>
    <sheetView topLeftCell="A3"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Rawmibawk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Rawmibawk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Rawmibawk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Rawmibawk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Rawmibawk SC</v>
      </c>
      <c r="C5" s="70">
        <v>5</v>
      </c>
      <c r="E5" s="70"/>
      <c r="F5" s="86"/>
      <c r="G5" s="315"/>
      <c r="H5" s="88"/>
      <c r="I5" s="86"/>
      <c r="J5" s="86"/>
      <c r="K5" s="86"/>
      <c r="L5" s="86"/>
      <c r="M5" s="86"/>
      <c r="N5" s="86"/>
      <c r="O5" s="86"/>
      <c r="P5" s="86"/>
      <c r="Q5" s="86"/>
      <c r="R5" s="86"/>
      <c r="S5" s="86"/>
      <c r="T5" s="86"/>
      <c r="U5" s="89"/>
      <c r="V5" s="86"/>
      <c r="W5" s="89"/>
    </row>
    <row r="6" spans="2:24" ht="14.4">
      <c r="B6" s="69" t="str">
        <f t="shared" si="0"/>
        <v>Rawmibawk SC</v>
      </c>
      <c r="C6" s="70">
        <v>6</v>
      </c>
      <c r="E6" s="70"/>
      <c r="F6" s="90" t="s">
        <v>204</v>
      </c>
      <c r="G6" s="316" t="s">
        <v>841</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Rawmibawk SC</v>
      </c>
      <c r="C7" s="70">
        <v>7</v>
      </c>
      <c r="E7" s="70"/>
      <c r="F7" s="90" t="s">
        <v>207</v>
      </c>
      <c r="G7" s="115"/>
      <c r="H7" s="102"/>
      <c r="I7" s="102"/>
      <c r="J7" s="102"/>
      <c r="K7" s="102"/>
      <c r="L7" s="319"/>
      <c r="M7" s="86"/>
      <c r="N7" s="103" t="s">
        <v>22</v>
      </c>
      <c r="O7" s="100"/>
      <c r="P7" s="277"/>
      <c r="Q7" s="104"/>
      <c r="R7" s="104"/>
      <c r="S7" s="104"/>
      <c r="T7" s="104"/>
      <c r="U7" s="320"/>
      <c r="V7" s="86"/>
      <c r="W7" s="89"/>
    </row>
    <row r="8" spans="2:24" ht="15" customHeight="1">
      <c r="B8" s="69" t="str">
        <f t="shared" si="0"/>
        <v>Rawmibawk SC</v>
      </c>
      <c r="C8" s="70">
        <v>8</v>
      </c>
      <c r="E8" s="70"/>
      <c r="F8" s="90" t="s">
        <v>208</v>
      </c>
      <c r="G8" s="115" t="s">
        <v>912</v>
      </c>
      <c r="H8" s="102"/>
      <c r="I8" s="102"/>
      <c r="J8" s="102"/>
      <c r="K8" s="102"/>
      <c r="L8" s="319"/>
      <c r="M8" s="86"/>
      <c r="N8" s="103" t="s">
        <v>22</v>
      </c>
      <c r="O8" s="100"/>
      <c r="P8" s="277"/>
      <c r="Q8" s="104"/>
      <c r="R8" s="104"/>
      <c r="S8" s="104"/>
      <c r="T8" s="104"/>
      <c r="U8" s="320"/>
      <c r="V8" s="649" t="s">
        <v>806</v>
      </c>
      <c r="W8" s="650"/>
      <c r="X8" s="321" t="s">
        <v>829</v>
      </c>
    </row>
    <row r="9" spans="2:24" ht="15" customHeight="1">
      <c r="B9" s="69" t="str">
        <f t="shared" si="0"/>
        <v>Rawmibawk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Rawmibawk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Rawmibawk SC</v>
      </c>
      <c r="C11" s="70">
        <v>11</v>
      </c>
      <c r="E11" s="70"/>
      <c r="F11" s="90" t="s">
        <v>209</v>
      </c>
      <c r="G11" s="115" t="s">
        <v>913</v>
      </c>
      <c r="H11" s="102"/>
      <c r="I11" s="102"/>
      <c r="J11" s="102"/>
      <c r="K11" s="102"/>
      <c r="L11" s="319"/>
      <c r="M11" s="86"/>
      <c r="N11" s="103" t="s">
        <v>22</v>
      </c>
      <c r="O11" s="100"/>
      <c r="P11" s="277"/>
      <c r="Q11" s="104"/>
      <c r="R11" s="104"/>
      <c r="S11" s="104"/>
      <c r="T11" s="104"/>
      <c r="U11" s="320"/>
      <c r="V11" s="86"/>
      <c r="W11" s="89"/>
    </row>
    <row r="12" spans="2:24" ht="15" customHeight="1">
      <c r="B12" s="69" t="str">
        <f t="shared" si="0"/>
        <v>Rawmibawk SC</v>
      </c>
      <c r="C12" s="70">
        <v>12</v>
      </c>
      <c r="E12" s="70"/>
      <c r="F12" s="122"/>
      <c r="G12" s="115"/>
      <c r="H12" s="102"/>
      <c r="I12" s="102"/>
      <c r="J12" s="102"/>
      <c r="K12" s="102"/>
      <c r="L12" s="319"/>
      <c r="M12" s="86"/>
      <c r="N12" s="103" t="s">
        <v>22</v>
      </c>
      <c r="O12" s="100"/>
      <c r="P12" s="277"/>
      <c r="Q12" s="104"/>
      <c r="R12" s="104"/>
      <c r="S12" s="104"/>
      <c r="T12" s="104"/>
      <c r="U12" s="320"/>
      <c r="V12" s="86"/>
      <c r="W12" s="89"/>
    </row>
    <row r="13" spans="2:24" ht="15" customHeight="1">
      <c r="B13" s="69" t="str">
        <f t="shared" si="0"/>
        <v>Rawmibawk SC</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Rawmibawk SC</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Rawmibawk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Rawmibawk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Rawmibawk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Rawmibawk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Rawmibawk SC</v>
      </c>
      <c r="C19" s="70">
        <v>19</v>
      </c>
      <c r="E19" s="152">
        <v>1</v>
      </c>
      <c r="F19" s="325" t="s">
        <v>212</v>
      </c>
      <c r="G19" s="326">
        <v>1</v>
      </c>
      <c r="H19" s="327" t="s">
        <v>213</v>
      </c>
      <c r="I19" s="74"/>
      <c r="J19" s="328">
        <v>1</v>
      </c>
      <c r="K19" s="329" t="s">
        <v>214</v>
      </c>
      <c r="L19" s="330"/>
      <c r="M19" s="330"/>
      <c r="N19" s="330"/>
      <c r="O19" s="330"/>
      <c r="P19" s="330"/>
      <c r="Q19" s="330"/>
      <c r="R19" s="330"/>
      <c r="S19" s="330"/>
      <c r="T19" s="330"/>
      <c r="U19" s="330"/>
      <c r="V19" s="330"/>
      <c r="W19" s="331"/>
      <c r="X19" s="332">
        <f>1.71*G20/100</f>
        <v>11.1663</v>
      </c>
    </row>
    <row r="20" spans="2:24" ht="18.600000000000001" customHeight="1">
      <c r="B20" s="69" t="str">
        <f t="shared" si="0"/>
        <v>Rawmibawk SC</v>
      </c>
      <c r="C20" s="70">
        <v>20</v>
      </c>
      <c r="E20" s="152">
        <v>2</v>
      </c>
      <c r="F20" s="333" t="s">
        <v>215</v>
      </c>
      <c r="G20" s="326">
        <v>653</v>
      </c>
      <c r="H20" s="327" t="s">
        <v>213</v>
      </c>
      <c r="I20" s="74"/>
      <c r="J20" s="134">
        <v>2</v>
      </c>
      <c r="K20" s="329" t="s">
        <v>216</v>
      </c>
      <c r="L20" s="330"/>
      <c r="M20" s="330"/>
      <c r="N20" s="330"/>
      <c r="O20" s="330"/>
      <c r="P20" s="330"/>
      <c r="Q20" s="330"/>
      <c r="R20" s="330"/>
      <c r="S20" s="330"/>
      <c r="T20" s="330"/>
      <c r="U20" s="330"/>
      <c r="V20" s="330"/>
      <c r="W20" s="331"/>
      <c r="X20" s="334">
        <f>X19-(X19*10/100)</f>
        <v>10.049669999999999</v>
      </c>
    </row>
    <row r="21" spans="2:24" ht="18.600000000000001" customHeight="1">
      <c r="B21" s="69" t="str">
        <f t="shared" si="0"/>
        <v>Rawmibawk SC</v>
      </c>
      <c r="C21" s="70">
        <v>21</v>
      </c>
      <c r="E21" s="152">
        <v>3</v>
      </c>
      <c r="F21" s="325" t="s">
        <v>217</v>
      </c>
      <c r="G21" s="326">
        <v>121</v>
      </c>
      <c r="H21" s="327" t="s">
        <v>213</v>
      </c>
      <c r="I21" s="335">
        <f>G20/G21</f>
        <v>5.3966942148760326</v>
      </c>
      <c r="J21" s="134">
        <v>3</v>
      </c>
      <c r="K21" s="329" t="s">
        <v>218</v>
      </c>
      <c r="L21" s="330"/>
      <c r="M21" s="330"/>
      <c r="N21" s="330"/>
      <c r="O21" s="330"/>
      <c r="P21" s="330"/>
      <c r="Q21" s="330"/>
      <c r="R21" s="330"/>
      <c r="S21" s="330"/>
      <c r="T21" s="330"/>
      <c r="U21" s="330"/>
      <c r="V21" s="330"/>
      <c r="W21" s="331"/>
      <c r="X21" s="334">
        <f>X20-(X20*17.88/1000)</f>
        <v>9.8699819003999991</v>
      </c>
    </row>
    <row r="22" spans="2:24" ht="18.600000000000001" customHeight="1">
      <c r="B22" s="69" t="str">
        <f t="shared" si="0"/>
        <v>Rawmibawk SC</v>
      </c>
      <c r="C22" s="70">
        <v>22</v>
      </c>
      <c r="E22" s="152">
        <v>4</v>
      </c>
      <c r="F22" s="325" t="s">
        <v>219</v>
      </c>
      <c r="G22" s="326">
        <v>59</v>
      </c>
      <c r="H22" s="327" t="s">
        <v>213</v>
      </c>
      <c r="I22" s="74"/>
      <c r="J22" s="134">
        <v>4</v>
      </c>
      <c r="K22" s="329" t="s">
        <v>220</v>
      </c>
      <c r="L22" s="330"/>
      <c r="M22" s="330"/>
      <c r="N22" s="330"/>
      <c r="O22" s="330"/>
      <c r="P22" s="330"/>
      <c r="Q22" s="330"/>
      <c r="R22" s="330"/>
      <c r="S22" s="330"/>
      <c r="T22" s="330"/>
      <c r="U22" s="330"/>
      <c r="V22" s="330"/>
      <c r="W22" s="331"/>
      <c r="X22" s="334">
        <f>8.78356409745996*G20/100</f>
        <v>57.35667355641354</v>
      </c>
    </row>
    <row r="23" spans="2:24" ht="18.600000000000001" customHeight="1">
      <c r="B23" s="69" t="str">
        <f t="shared" si="0"/>
        <v>Rawmibawk SC</v>
      </c>
      <c r="C23" s="70">
        <v>23</v>
      </c>
      <c r="E23" s="152">
        <v>5</v>
      </c>
      <c r="F23" s="333" t="s">
        <v>221</v>
      </c>
      <c r="G23" s="326">
        <v>14</v>
      </c>
      <c r="H23" s="327" t="s">
        <v>213</v>
      </c>
      <c r="I23" s="74"/>
      <c r="J23" s="134">
        <v>5</v>
      </c>
      <c r="K23" s="329" t="s">
        <v>222</v>
      </c>
      <c r="L23" s="330"/>
      <c r="M23" s="330"/>
      <c r="N23" s="330"/>
      <c r="O23" s="330"/>
      <c r="P23" s="330"/>
      <c r="Q23" s="330"/>
      <c r="R23" s="330"/>
      <c r="S23" s="330"/>
      <c r="T23" s="330"/>
      <c r="U23" s="330"/>
      <c r="V23" s="330"/>
      <c r="W23" s="331"/>
      <c r="X23" s="334">
        <f>G20*1.6133076913702/100</f>
        <v>10.534899224647406</v>
      </c>
    </row>
    <row r="24" spans="2:24" ht="18.600000000000001" customHeight="1">
      <c r="B24" s="69" t="str">
        <f t="shared" si="0"/>
        <v>Rawmibawk SC</v>
      </c>
      <c r="C24" s="70">
        <v>24</v>
      </c>
      <c r="E24" s="152">
        <v>6</v>
      </c>
      <c r="F24" s="333" t="s">
        <v>223</v>
      </c>
      <c r="G24" s="326">
        <v>14</v>
      </c>
      <c r="H24" s="327" t="s">
        <v>213</v>
      </c>
      <c r="I24" s="74"/>
      <c r="J24" s="134">
        <v>6</v>
      </c>
      <c r="K24" s="329" t="s">
        <v>224</v>
      </c>
      <c r="L24" s="330"/>
      <c r="M24" s="330"/>
      <c r="N24" s="330"/>
      <c r="O24" s="330"/>
      <c r="P24" s="330"/>
      <c r="Q24" s="330"/>
      <c r="R24" s="330"/>
      <c r="S24" s="330"/>
      <c r="T24" s="330"/>
      <c r="U24" s="330"/>
      <c r="V24" s="330"/>
      <c r="W24" s="331"/>
      <c r="X24" s="334">
        <f>G20*1.60524115291335/100</f>
        <v>10.482224728524175</v>
      </c>
    </row>
    <row r="25" spans="2:24" ht="18.600000000000001" customHeight="1">
      <c r="B25" s="69" t="str">
        <f t="shared" si="0"/>
        <v>Rawmibawk SC</v>
      </c>
      <c r="C25" s="70">
        <v>25</v>
      </c>
      <c r="E25" s="152">
        <v>7</v>
      </c>
      <c r="F25" s="333" t="s">
        <v>225</v>
      </c>
      <c r="G25" s="326">
        <v>14</v>
      </c>
      <c r="H25" s="327" t="s">
        <v>213</v>
      </c>
      <c r="I25" s="74"/>
      <c r="J25" s="134">
        <v>7</v>
      </c>
      <c r="K25" s="329" t="s">
        <v>226</v>
      </c>
      <c r="L25" s="330"/>
      <c r="M25" s="330"/>
      <c r="N25" s="330"/>
      <c r="O25" s="330"/>
      <c r="P25" s="330"/>
      <c r="Q25" s="330"/>
      <c r="R25" s="330"/>
      <c r="S25" s="330"/>
      <c r="T25" s="330"/>
      <c r="U25" s="330"/>
      <c r="V25" s="330"/>
      <c r="W25" s="331"/>
      <c r="X25" s="334">
        <f>G20*1.60122805003106/100</f>
        <v>10.456019166702822</v>
      </c>
    </row>
    <row r="26" spans="2:24" ht="18.600000000000001" customHeight="1">
      <c r="B26" s="69" t="str">
        <f t="shared" si="0"/>
        <v>Rawmibawk SC</v>
      </c>
      <c r="C26" s="70">
        <v>26</v>
      </c>
      <c r="E26" s="152">
        <v>8</v>
      </c>
      <c r="F26" s="333" t="s">
        <v>227</v>
      </c>
      <c r="G26" s="326">
        <v>11</v>
      </c>
      <c r="H26" s="327" t="s">
        <v>213</v>
      </c>
      <c r="I26" s="74"/>
      <c r="J26" s="134">
        <v>8</v>
      </c>
      <c r="K26" s="329" t="s">
        <v>228</v>
      </c>
      <c r="L26" s="330"/>
      <c r="M26" s="330"/>
      <c r="N26" s="330"/>
      <c r="O26" s="330"/>
      <c r="P26" s="330"/>
      <c r="Q26" s="330"/>
      <c r="R26" s="330"/>
      <c r="S26" s="330"/>
      <c r="T26" s="330"/>
      <c r="U26" s="330"/>
      <c r="V26" s="330"/>
      <c r="W26" s="331"/>
      <c r="X26" s="334">
        <f>X24*9</f>
        <v>94.340022556717571</v>
      </c>
    </row>
    <row r="27" spans="2:24" ht="18.600000000000001" customHeight="1">
      <c r="B27" s="69" t="str">
        <f t="shared" si="0"/>
        <v>Rawmibawk SC</v>
      </c>
      <c r="C27" s="70">
        <v>27</v>
      </c>
      <c r="E27" s="152">
        <v>9</v>
      </c>
      <c r="F27" s="333" t="s">
        <v>229</v>
      </c>
      <c r="G27" s="326">
        <v>13</v>
      </c>
      <c r="H27" s="327" t="s">
        <v>213</v>
      </c>
      <c r="I27" s="74"/>
      <c r="J27" s="134">
        <v>9</v>
      </c>
      <c r="K27" s="329" t="s">
        <v>230</v>
      </c>
      <c r="L27" s="330"/>
      <c r="M27" s="330"/>
      <c r="N27" s="330"/>
      <c r="O27" s="330"/>
      <c r="P27" s="330"/>
      <c r="Q27" s="330"/>
      <c r="R27" s="330"/>
      <c r="S27" s="330"/>
      <c r="T27" s="330"/>
      <c r="U27" s="330"/>
      <c r="V27" s="330"/>
      <c r="W27" s="331"/>
      <c r="X27" s="334">
        <f>37*G20/100</f>
        <v>241.61</v>
      </c>
    </row>
    <row r="28" spans="2:24" ht="18.600000000000001" customHeight="1">
      <c r="B28" s="69" t="str">
        <f t="shared" si="0"/>
        <v>Rawmibawk SC</v>
      </c>
      <c r="C28" s="70">
        <v>28</v>
      </c>
      <c r="E28" s="152">
        <v>10</v>
      </c>
      <c r="F28" s="333" t="s">
        <v>231</v>
      </c>
      <c r="G28" s="326">
        <v>1</v>
      </c>
      <c r="H28" s="327" t="s">
        <v>213</v>
      </c>
      <c r="I28" s="74"/>
      <c r="J28" s="134">
        <v>10</v>
      </c>
      <c r="K28" s="329" t="s">
        <v>232</v>
      </c>
      <c r="L28" s="330"/>
      <c r="M28" s="330"/>
      <c r="N28" s="330"/>
      <c r="O28" s="330"/>
      <c r="P28" s="330"/>
      <c r="Q28" s="330"/>
      <c r="R28" s="330"/>
      <c r="S28" s="330"/>
      <c r="T28" s="330"/>
      <c r="U28" s="330"/>
      <c r="V28" s="330"/>
      <c r="W28" s="331"/>
      <c r="X28" s="334">
        <f>X27</f>
        <v>241.61</v>
      </c>
    </row>
    <row r="29" spans="2:24" ht="18.600000000000001" customHeight="1">
      <c r="B29" s="69" t="str">
        <f t="shared" si="0"/>
        <v>Rawmibawk SC</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241.61</v>
      </c>
    </row>
    <row r="30" spans="2:24" ht="18.600000000000001" customHeight="1">
      <c r="B30" s="69" t="str">
        <f t="shared" si="0"/>
        <v>Rawmibawk SC</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241.61</v>
      </c>
    </row>
    <row r="31" spans="2:24" ht="18.600000000000001" customHeight="1">
      <c r="B31" s="69" t="str">
        <f t="shared" si="0"/>
        <v>Rawmibawk SC</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118.38890000000001</v>
      </c>
    </row>
    <row r="32" spans="2:24" ht="18.600000000000001" customHeight="1">
      <c r="B32" s="69" t="str">
        <f t="shared" si="0"/>
        <v>Rawmibawk SC</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118.38890000000001</v>
      </c>
    </row>
    <row r="33" spans="2:24" ht="21" customHeight="1">
      <c r="B33" s="69" t="str">
        <f t="shared" si="0"/>
        <v>Rawmibawk SC</v>
      </c>
      <c r="C33" s="70">
        <v>33</v>
      </c>
      <c r="E33" s="152">
        <v>15</v>
      </c>
      <c r="F33" s="337" t="s">
        <v>609</v>
      </c>
      <c r="G33" s="338"/>
      <c r="H33" s="327" t="s">
        <v>213</v>
      </c>
      <c r="I33" s="74"/>
      <c r="J33" s="134">
        <v>16</v>
      </c>
      <c r="K33" s="329" t="s">
        <v>241</v>
      </c>
      <c r="L33" s="330"/>
      <c r="M33" s="330"/>
      <c r="N33" s="330"/>
      <c r="O33" s="330"/>
      <c r="P33" s="330"/>
      <c r="Q33" s="330"/>
      <c r="R33" s="330"/>
      <c r="S33" s="330"/>
      <c r="T33" s="330"/>
      <c r="U33" s="330"/>
      <c r="V33" s="330"/>
      <c r="W33" s="331"/>
      <c r="X33" s="339">
        <f>12*G20/100</f>
        <v>78.36</v>
      </c>
    </row>
    <row r="34" spans="2:24" ht="21" customHeight="1">
      <c r="B34" s="69" t="str">
        <f t="shared" si="0"/>
        <v>Rawmibawk SC</v>
      </c>
      <c r="C34" s="70">
        <v>34</v>
      </c>
      <c r="E34" s="152">
        <v>16</v>
      </c>
      <c r="F34" s="337" t="s">
        <v>564</v>
      </c>
      <c r="G34" s="338"/>
      <c r="H34" s="327" t="s">
        <v>213</v>
      </c>
      <c r="I34" s="74"/>
    </row>
    <row r="35" spans="2:24" ht="21" customHeight="1">
      <c r="B35" s="69" t="str">
        <f t="shared" si="0"/>
        <v>Rawmibawk SC</v>
      </c>
      <c r="C35" s="70">
        <v>35</v>
      </c>
      <c r="E35" s="152"/>
      <c r="F35" s="340" t="s">
        <v>728</v>
      </c>
      <c r="G35" s="341">
        <f>((T48-(10*T48/100))-T62)</f>
        <v>2.5</v>
      </c>
      <c r="H35" s="342">
        <f>G35/((T48-(10*T48/100)))</f>
        <v>0.55555555555555558</v>
      </c>
      <c r="I35" s="74"/>
    </row>
    <row r="36" spans="2:24" ht="6" customHeight="1">
      <c r="B36" s="69" t="str">
        <f t="shared" si="0"/>
        <v>Rawmibawk SC</v>
      </c>
      <c r="C36" s="70">
        <v>36</v>
      </c>
    </row>
    <row r="37" spans="2:24" ht="7.5" customHeight="1">
      <c r="B37" s="69" t="str">
        <f t="shared" si="0"/>
        <v>Rawmibawk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Rawmibawk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Rawmibawk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Rawmibawk SC</v>
      </c>
      <c r="C40" s="70">
        <v>40</v>
      </c>
      <c r="D40" s="125"/>
      <c r="E40" s="345">
        <v>1</v>
      </c>
      <c r="F40" s="168" t="s">
        <v>290</v>
      </c>
      <c r="G40" s="193" t="s">
        <v>86</v>
      </c>
      <c r="H40" s="155"/>
      <c r="I40" s="155"/>
      <c r="J40" s="155"/>
      <c r="K40" s="156"/>
      <c r="L40" s="156"/>
      <c r="M40" s="156"/>
      <c r="N40" s="156"/>
      <c r="O40" s="156"/>
      <c r="P40" s="156"/>
      <c r="Q40" s="156"/>
      <c r="R40" s="156"/>
      <c r="S40" s="156"/>
      <c r="T40" s="157">
        <f>SUM(H40:S40)</f>
        <v>0</v>
      </c>
      <c r="U40" s="164">
        <f>T62</f>
        <v>2</v>
      </c>
      <c r="V40" s="171">
        <f>IF(U40=0,0,T40/U40)</f>
        <v>0</v>
      </c>
      <c r="W40" s="199">
        <v>5</v>
      </c>
      <c r="X40" s="177"/>
    </row>
    <row r="41" spans="2:24" ht="22.5" customHeight="1">
      <c r="B41" s="69" t="str">
        <f t="shared" si="0"/>
        <v>Rawmibawk SC</v>
      </c>
      <c r="C41" s="70">
        <v>41</v>
      </c>
      <c r="D41" s="125"/>
      <c r="E41" s="345">
        <v>2</v>
      </c>
      <c r="F41" s="346" t="s">
        <v>291</v>
      </c>
      <c r="G41" s="193" t="s">
        <v>86</v>
      </c>
      <c r="H41" s="155"/>
      <c r="I41" s="155"/>
      <c r="J41" s="155"/>
      <c r="K41" s="156"/>
      <c r="L41" s="156"/>
      <c r="M41" s="156"/>
      <c r="N41" s="156"/>
      <c r="O41" s="156"/>
      <c r="P41" s="156"/>
      <c r="Q41" s="156"/>
      <c r="R41" s="156"/>
      <c r="S41" s="156"/>
      <c r="T41" s="157">
        <f>SUM(H41:S41)</f>
        <v>0</v>
      </c>
      <c r="U41" s="158">
        <f>G21</f>
        <v>121</v>
      </c>
      <c r="V41" s="171">
        <f>IF(U41=0,0,T41/U41)</f>
        <v>0</v>
      </c>
      <c r="W41" s="199">
        <v>10</v>
      </c>
      <c r="X41" s="161" t="s">
        <v>796</v>
      </c>
    </row>
    <row r="42" spans="2:24" ht="20.399999999999999" customHeight="1">
      <c r="B42" s="69" t="str">
        <f t="shared" si="0"/>
        <v>Rawmibawk SC</v>
      </c>
      <c r="C42" s="70">
        <v>42</v>
      </c>
      <c r="D42" s="125"/>
      <c r="E42" s="345">
        <v>3</v>
      </c>
      <c r="F42" s="242" t="s">
        <v>673</v>
      </c>
      <c r="G42" s="193" t="s">
        <v>86</v>
      </c>
      <c r="H42" s="163"/>
      <c r="I42" s="163"/>
      <c r="J42" s="163"/>
      <c r="K42" s="163"/>
      <c r="L42" s="163"/>
      <c r="M42" s="163"/>
      <c r="N42" s="163"/>
      <c r="O42" s="163"/>
      <c r="P42" s="163"/>
      <c r="Q42" s="163"/>
      <c r="R42" s="163"/>
      <c r="S42" s="163"/>
      <c r="T42" s="157">
        <f>SUM(H42:S42)</f>
        <v>0</v>
      </c>
      <c r="U42" s="158">
        <f>COUNT(H42:S42)</f>
        <v>0</v>
      </c>
      <c r="V42" s="171">
        <f>IF(U42=0,0,T42/U42)</f>
        <v>0</v>
      </c>
      <c r="W42" s="199">
        <v>10</v>
      </c>
      <c r="X42" s="161"/>
    </row>
    <row r="43" spans="2:24" ht="21" customHeight="1">
      <c r="B43" s="69" t="str">
        <f t="shared" si="0"/>
        <v>Rawmibawk SC</v>
      </c>
      <c r="C43" s="70">
        <v>43</v>
      </c>
      <c r="D43" s="125"/>
      <c r="E43" s="345">
        <v>4</v>
      </c>
      <c r="F43" s="153" t="s">
        <v>610</v>
      </c>
      <c r="G43" s="193" t="s">
        <v>86</v>
      </c>
      <c r="H43" s="155"/>
      <c r="I43" s="155"/>
      <c r="J43" s="155"/>
      <c r="K43" s="163"/>
      <c r="L43" s="163"/>
      <c r="M43" s="163"/>
      <c r="N43" s="163"/>
      <c r="O43" s="163"/>
      <c r="P43" s="163"/>
      <c r="Q43" s="163"/>
      <c r="R43" s="163"/>
      <c r="S43" s="163"/>
      <c r="T43" s="157">
        <f>SUM(H43:S43)</f>
        <v>0</v>
      </c>
      <c r="U43" s="158">
        <f>12*G33</f>
        <v>0</v>
      </c>
      <c r="V43" s="171">
        <f>IF(U43=0,0,T43/U43)</f>
        <v>0</v>
      </c>
      <c r="W43" s="199">
        <v>10</v>
      </c>
      <c r="X43" s="161" t="s">
        <v>796</v>
      </c>
    </row>
    <row r="44" spans="2:24" ht="12.9" customHeight="1">
      <c r="B44" s="69" t="str">
        <f t="shared" si="0"/>
        <v>Rawmibawk SC</v>
      </c>
      <c r="C44" s="70">
        <v>44</v>
      </c>
      <c r="D44" s="125"/>
      <c r="E44" s="345">
        <v>5</v>
      </c>
      <c r="F44" s="168" t="s">
        <v>307</v>
      </c>
      <c r="G44" s="193" t="s">
        <v>86</v>
      </c>
      <c r="H44" s="155"/>
      <c r="I44" s="155"/>
      <c r="J44" s="155"/>
      <c r="K44" s="163"/>
      <c r="L44" s="163"/>
      <c r="M44" s="163"/>
      <c r="N44" s="163"/>
      <c r="O44" s="163"/>
      <c r="P44" s="163"/>
      <c r="Q44" s="163"/>
      <c r="R44" s="163"/>
      <c r="S44" s="163"/>
      <c r="T44" s="157">
        <f>COUNTIF(H44:S44,1)</f>
        <v>0</v>
      </c>
      <c r="U44" s="158">
        <f>COUNT(H44:S44)</f>
        <v>0</v>
      </c>
      <c r="V44" s="171">
        <f>IF(U44=0,0,T44/U44)</f>
        <v>0</v>
      </c>
      <c r="W44" s="164">
        <v>5</v>
      </c>
      <c r="X44" s="161" t="s">
        <v>796</v>
      </c>
    </row>
    <row r="45" spans="2:24" ht="2.1" customHeight="1">
      <c r="B45" s="69" t="str">
        <f t="shared" si="0"/>
        <v>Rawmibawk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Rawmibawk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Rawmibawk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Rawmibawk SC</v>
      </c>
      <c r="C48" s="70">
        <v>48</v>
      </c>
      <c r="E48" s="348">
        <v>1</v>
      </c>
      <c r="F48" s="349" t="s">
        <v>242</v>
      </c>
      <c r="G48" s="193" t="s">
        <v>704</v>
      </c>
      <c r="H48" s="155">
        <v>2</v>
      </c>
      <c r="I48" s="155"/>
      <c r="J48" s="155"/>
      <c r="K48" s="156">
        <v>1</v>
      </c>
      <c r="L48" s="156">
        <v>2</v>
      </c>
      <c r="M48" s="156"/>
      <c r="N48" s="156"/>
      <c r="O48" s="156"/>
      <c r="P48" s="156"/>
      <c r="Q48" s="156"/>
      <c r="R48" s="156"/>
      <c r="S48" s="156"/>
      <c r="T48" s="157">
        <f t="shared" ref="T48:T78" si="1">SUM(H48:S48)</f>
        <v>5</v>
      </c>
      <c r="U48" s="158">
        <f>X19</f>
        <v>11.1663</v>
      </c>
      <c r="V48" s="171">
        <f>IF(X19=0,0,T48/X19)</f>
        <v>0.44777589711900989</v>
      </c>
      <c r="W48" s="199">
        <v>2</v>
      </c>
      <c r="X48" s="161" t="s">
        <v>796</v>
      </c>
    </row>
    <row r="49" spans="2:26" ht="14.4">
      <c r="B49" s="69" t="str">
        <f t="shared" si="0"/>
        <v>Rawmibawk SC</v>
      </c>
      <c r="C49" s="70">
        <v>49</v>
      </c>
      <c r="D49" s="125"/>
      <c r="E49" s="345">
        <v>2</v>
      </c>
      <c r="F49" s="350" t="s">
        <v>243</v>
      </c>
      <c r="G49" s="193" t="s">
        <v>704</v>
      </c>
      <c r="H49" s="155">
        <v>2</v>
      </c>
      <c r="I49" s="155"/>
      <c r="J49" s="155"/>
      <c r="K49" s="156">
        <v>1</v>
      </c>
      <c r="L49" s="156">
        <v>2</v>
      </c>
      <c r="M49" s="156"/>
      <c r="N49" s="156"/>
      <c r="O49" s="156"/>
      <c r="P49" s="156"/>
      <c r="Q49" s="156"/>
      <c r="R49" s="156"/>
      <c r="S49" s="156"/>
      <c r="T49" s="157">
        <f t="shared" si="1"/>
        <v>5</v>
      </c>
      <c r="U49" s="164">
        <f>T48</f>
        <v>5</v>
      </c>
      <c r="V49" s="171">
        <f>IF(T48=0,0,T49/T48)</f>
        <v>1</v>
      </c>
      <c r="W49" s="199">
        <v>10</v>
      </c>
      <c r="X49" s="179"/>
    </row>
    <row r="50" spans="2:26" ht="14.4">
      <c r="B50" s="69" t="str">
        <f t="shared" si="0"/>
        <v>Rawmibawk SC</v>
      </c>
      <c r="C50" s="70">
        <v>50</v>
      </c>
      <c r="D50" s="125"/>
      <c r="E50" s="345">
        <v>3</v>
      </c>
      <c r="F50" s="350" t="s">
        <v>244</v>
      </c>
      <c r="G50" s="193" t="s">
        <v>704</v>
      </c>
      <c r="H50" s="155">
        <v>1</v>
      </c>
      <c r="I50" s="155"/>
      <c r="J50" s="155"/>
      <c r="K50" s="156"/>
      <c r="L50" s="156">
        <v>1</v>
      </c>
      <c r="M50" s="156"/>
      <c r="N50" s="156"/>
      <c r="O50" s="156"/>
      <c r="P50" s="156"/>
      <c r="Q50" s="156"/>
      <c r="R50" s="156"/>
      <c r="S50" s="156"/>
      <c r="T50" s="157">
        <f t="shared" si="1"/>
        <v>2</v>
      </c>
      <c r="U50" s="164">
        <f>U49</f>
        <v>5</v>
      </c>
      <c r="V50" s="171">
        <f>IF(T48=0,0,T50/T48)</f>
        <v>0.4</v>
      </c>
      <c r="W50" s="199">
        <v>10</v>
      </c>
      <c r="X50" s="177"/>
    </row>
    <row r="51" spans="2:26" ht="13.5" customHeight="1">
      <c r="B51" s="69" t="str">
        <f t="shared" si="0"/>
        <v>Rawmibawk SC</v>
      </c>
      <c r="C51" s="70">
        <v>51</v>
      </c>
      <c r="D51" s="125"/>
      <c r="E51" s="191">
        <v>4</v>
      </c>
      <c r="F51" s="172" t="s">
        <v>245</v>
      </c>
      <c r="G51" s="193" t="s">
        <v>704</v>
      </c>
      <c r="H51" s="155">
        <v>1</v>
      </c>
      <c r="I51" s="155"/>
      <c r="J51" s="155"/>
      <c r="K51" s="156"/>
      <c r="L51" s="156">
        <v>1</v>
      </c>
      <c r="M51" s="156"/>
      <c r="N51" s="156"/>
      <c r="O51" s="156"/>
      <c r="P51" s="156"/>
      <c r="Q51" s="156"/>
      <c r="R51" s="156"/>
      <c r="S51" s="156"/>
      <c r="T51" s="157">
        <f t="shared" si="1"/>
        <v>2</v>
      </c>
      <c r="U51" s="164">
        <f>U50</f>
        <v>5</v>
      </c>
      <c r="V51" s="171">
        <f>IF(U51=0,0,T51/U51)</f>
        <v>0.4</v>
      </c>
      <c r="W51" s="164">
        <v>5</v>
      </c>
      <c r="X51" s="177"/>
    </row>
    <row r="52" spans="2:26" ht="13.5" customHeight="1">
      <c r="B52" s="69" t="str">
        <f t="shared" si="0"/>
        <v>Rawmibawk SC</v>
      </c>
      <c r="C52" s="70">
        <v>52</v>
      </c>
      <c r="D52" s="125"/>
      <c r="E52" s="152">
        <v>5</v>
      </c>
      <c r="F52" s="172" t="s">
        <v>246</v>
      </c>
      <c r="G52" s="193" t="s">
        <v>704</v>
      </c>
      <c r="H52" s="155">
        <v>1</v>
      </c>
      <c r="I52" s="155"/>
      <c r="J52" s="155"/>
      <c r="K52" s="156"/>
      <c r="L52" s="156">
        <v>1</v>
      </c>
      <c r="M52" s="156"/>
      <c r="N52" s="156"/>
      <c r="O52" s="156"/>
      <c r="P52" s="156"/>
      <c r="Q52" s="156"/>
      <c r="R52" s="156"/>
      <c r="S52" s="156"/>
      <c r="T52" s="157">
        <f t="shared" si="1"/>
        <v>2</v>
      </c>
      <c r="U52" s="164">
        <f>U51</f>
        <v>5</v>
      </c>
      <c r="V52" s="171">
        <f>IF(U52=0,0,T52/U52)</f>
        <v>0.4</v>
      </c>
      <c r="W52" s="164"/>
      <c r="X52" s="177"/>
    </row>
    <row r="53" spans="2:26" ht="13.5" customHeight="1">
      <c r="B53" s="69" t="str">
        <f t="shared" si="0"/>
        <v>Rawmibawk SC</v>
      </c>
      <c r="C53" s="70">
        <v>53</v>
      </c>
      <c r="D53" s="125"/>
      <c r="E53" s="152">
        <v>6</v>
      </c>
      <c r="F53" s="172" t="s">
        <v>247</v>
      </c>
      <c r="G53" s="193" t="s">
        <v>704</v>
      </c>
      <c r="H53" s="155"/>
      <c r="I53" s="155"/>
      <c r="J53" s="155"/>
      <c r="K53" s="156"/>
      <c r="L53" s="156">
        <v>1</v>
      </c>
      <c r="M53" s="156"/>
      <c r="N53" s="156"/>
      <c r="O53" s="156"/>
      <c r="P53" s="156"/>
      <c r="Q53" s="156"/>
      <c r="R53" s="156"/>
      <c r="S53" s="156"/>
      <c r="T53" s="157">
        <f t="shared" si="1"/>
        <v>1</v>
      </c>
      <c r="U53" s="164">
        <f>U52</f>
        <v>5</v>
      </c>
      <c r="V53" s="171">
        <f>IF(U53=0,0,T53/U53)</f>
        <v>0.2</v>
      </c>
      <c r="W53" s="164"/>
      <c r="X53" s="177"/>
    </row>
    <row r="54" spans="2:26" ht="13.5" customHeight="1">
      <c r="B54" s="69" t="str">
        <f t="shared" si="0"/>
        <v>Rawmibawk SC</v>
      </c>
      <c r="C54" s="70">
        <v>54</v>
      </c>
      <c r="D54" s="125"/>
      <c r="E54" s="348">
        <v>7</v>
      </c>
      <c r="F54" s="172" t="s">
        <v>248</v>
      </c>
      <c r="G54" s="193" t="s">
        <v>704</v>
      </c>
      <c r="H54" s="155">
        <v>1</v>
      </c>
      <c r="I54" s="155"/>
      <c r="J54" s="155"/>
      <c r="K54" s="156"/>
      <c r="L54" s="156">
        <v>1</v>
      </c>
      <c r="M54" s="156"/>
      <c r="N54" s="156"/>
      <c r="O54" s="156"/>
      <c r="P54" s="156"/>
      <c r="Q54" s="156"/>
      <c r="R54" s="156"/>
      <c r="S54" s="156"/>
      <c r="T54" s="157">
        <f t="shared" si="1"/>
        <v>2</v>
      </c>
      <c r="U54" s="164">
        <f>U53</f>
        <v>5</v>
      </c>
      <c r="V54" s="171">
        <f>IF(U54=0,0,T54/U54)</f>
        <v>0.4</v>
      </c>
      <c r="W54" s="199">
        <v>10</v>
      </c>
      <c r="X54" s="177"/>
    </row>
    <row r="55" spans="2:26" ht="13.5" customHeight="1">
      <c r="B55" s="69" t="str">
        <f t="shared" si="0"/>
        <v>Rawmibawk SC</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Rawmibawk SC</v>
      </c>
      <c r="C56" s="70">
        <v>56</v>
      </c>
      <c r="D56" s="125"/>
      <c r="E56" s="345">
        <v>9</v>
      </c>
      <c r="F56" s="352" t="s">
        <v>618</v>
      </c>
      <c r="G56" s="193" t="s">
        <v>704</v>
      </c>
      <c r="H56" s="155">
        <v>2</v>
      </c>
      <c r="I56" s="155"/>
      <c r="J56" s="155"/>
      <c r="K56" s="156"/>
      <c r="L56" s="156"/>
      <c r="M56" s="156"/>
      <c r="N56" s="156"/>
      <c r="O56" s="156"/>
      <c r="P56" s="156"/>
      <c r="Q56" s="156"/>
      <c r="R56" s="156"/>
      <c r="S56" s="156"/>
      <c r="T56" s="157">
        <f t="shared" si="1"/>
        <v>2</v>
      </c>
      <c r="U56" s="164">
        <f>T58</f>
        <v>2</v>
      </c>
      <c r="V56" s="171">
        <f>IF(U56=0,0,T56/U56)</f>
        <v>1</v>
      </c>
      <c r="W56" s="164">
        <v>10</v>
      </c>
      <c r="X56" s="177"/>
    </row>
    <row r="57" spans="2:26" ht="13.5" customHeight="1">
      <c r="B57" s="69" t="str">
        <f t="shared" si="0"/>
        <v>Rawmibawk SC</v>
      </c>
      <c r="C57" s="70">
        <v>57</v>
      </c>
      <c r="D57" s="125"/>
      <c r="E57" s="152"/>
      <c r="F57" s="352" t="s">
        <v>619</v>
      </c>
      <c r="G57" s="193" t="s">
        <v>704</v>
      </c>
      <c r="H57" s="155"/>
      <c r="I57" s="155"/>
      <c r="J57" s="155"/>
      <c r="K57" s="156"/>
      <c r="L57" s="156"/>
      <c r="M57" s="156"/>
      <c r="N57" s="156"/>
      <c r="O57" s="156"/>
      <c r="P57" s="156"/>
      <c r="Q57" s="156"/>
      <c r="R57" s="156"/>
      <c r="S57" s="156"/>
      <c r="T57" s="157">
        <f t="shared" si="1"/>
        <v>0</v>
      </c>
      <c r="U57" s="164">
        <f>U58</f>
        <v>2</v>
      </c>
      <c r="V57" s="196">
        <f>IF(U57=0,0,T57/U57)</f>
        <v>0</v>
      </c>
      <c r="W57" s="199"/>
      <c r="X57" s="177"/>
    </row>
    <row r="58" spans="2:26" ht="13.5" customHeight="1">
      <c r="B58" s="69" t="str">
        <f t="shared" si="0"/>
        <v>Rawmibawk SC</v>
      </c>
      <c r="C58" s="70">
        <v>58</v>
      </c>
      <c r="D58" s="125"/>
      <c r="E58" s="152"/>
      <c r="F58" s="172" t="s">
        <v>251</v>
      </c>
      <c r="G58" s="193" t="s">
        <v>704</v>
      </c>
      <c r="H58" s="174">
        <f t="shared" ref="H58:S58" si="2">SUM(H56:H57)</f>
        <v>2</v>
      </c>
      <c r="I58" s="174">
        <f t="shared" si="2"/>
        <v>0</v>
      </c>
      <c r="J58" s="174">
        <f t="shared" si="2"/>
        <v>0</v>
      </c>
      <c r="K58" s="174">
        <f t="shared" si="2"/>
        <v>0</v>
      </c>
      <c r="L58" s="174">
        <f t="shared" si="2"/>
        <v>0</v>
      </c>
      <c r="M58" s="174">
        <f t="shared" si="2"/>
        <v>0</v>
      </c>
      <c r="N58" s="174">
        <f t="shared" si="2"/>
        <v>0</v>
      </c>
      <c r="O58" s="174">
        <f t="shared" si="2"/>
        <v>0</v>
      </c>
      <c r="P58" s="174">
        <f t="shared" si="2"/>
        <v>0</v>
      </c>
      <c r="Q58" s="174">
        <f t="shared" si="2"/>
        <v>0</v>
      </c>
      <c r="R58" s="174">
        <f t="shared" si="2"/>
        <v>0</v>
      </c>
      <c r="S58" s="174">
        <f t="shared" si="2"/>
        <v>0</v>
      </c>
      <c r="T58" s="157">
        <f t="shared" si="1"/>
        <v>2</v>
      </c>
      <c r="U58" s="164">
        <f>U56</f>
        <v>2</v>
      </c>
      <c r="V58" s="159"/>
      <c r="W58" s="164"/>
      <c r="X58" s="177"/>
    </row>
    <row r="59" spans="2:26" ht="18.75" customHeight="1">
      <c r="B59" s="69" t="str">
        <f t="shared" si="0"/>
        <v>Rawmibawk SC</v>
      </c>
      <c r="C59" s="70">
        <v>59</v>
      </c>
      <c r="D59" s="125"/>
      <c r="E59" s="345">
        <v>10</v>
      </c>
      <c r="F59" s="353" t="s">
        <v>822</v>
      </c>
      <c r="G59" s="193" t="s">
        <v>704</v>
      </c>
      <c r="H59" s="155">
        <v>2</v>
      </c>
      <c r="I59" s="155"/>
      <c r="J59" s="155"/>
      <c r="K59" s="156"/>
      <c r="L59" s="156"/>
      <c r="M59" s="156"/>
      <c r="N59" s="156"/>
      <c r="O59" s="156"/>
      <c r="P59" s="156"/>
      <c r="Q59" s="156"/>
      <c r="R59" s="156"/>
      <c r="S59" s="156"/>
      <c r="T59" s="157">
        <f t="shared" si="1"/>
        <v>2</v>
      </c>
      <c r="U59" s="164">
        <f>T57</f>
        <v>0</v>
      </c>
      <c r="V59" s="171">
        <f>IF(U59=0,100%,T59/U59)</f>
        <v>1</v>
      </c>
      <c r="W59" s="199">
        <v>5</v>
      </c>
      <c r="X59" s="177"/>
    </row>
    <row r="60" spans="2:26" ht="16.5" customHeight="1">
      <c r="B60" s="69" t="str">
        <f t="shared" si="0"/>
        <v>Rawmibawk SC</v>
      </c>
      <c r="C60" s="70">
        <v>60</v>
      </c>
      <c r="D60" s="125"/>
      <c r="E60" s="152">
        <v>11</v>
      </c>
      <c r="F60" s="352" t="s">
        <v>648</v>
      </c>
      <c r="G60" s="193" t="s">
        <v>704</v>
      </c>
      <c r="H60" s="155"/>
      <c r="I60" s="155"/>
      <c r="J60" s="155"/>
      <c r="K60" s="156"/>
      <c r="L60" s="156"/>
      <c r="M60" s="156"/>
      <c r="N60" s="156"/>
      <c r="O60" s="156"/>
      <c r="P60" s="156"/>
      <c r="Q60" s="156"/>
      <c r="R60" s="156"/>
      <c r="S60" s="156"/>
      <c r="T60" s="157">
        <f t="shared" si="1"/>
        <v>0</v>
      </c>
      <c r="U60" s="164"/>
      <c r="V60" s="169"/>
      <c r="W60" s="167"/>
      <c r="X60" s="177"/>
    </row>
    <row r="61" spans="2:26" ht="13.5" customHeight="1">
      <c r="B61" s="69" t="str">
        <f t="shared" si="0"/>
        <v>Rawmibawk SC</v>
      </c>
      <c r="C61" s="70">
        <v>61</v>
      </c>
      <c r="D61" s="125"/>
      <c r="E61" s="152"/>
      <c r="F61" s="352" t="s">
        <v>649</v>
      </c>
      <c r="G61" s="193" t="s">
        <v>704</v>
      </c>
      <c r="H61" s="155">
        <v>2</v>
      </c>
      <c r="I61" s="155"/>
      <c r="J61" s="155"/>
      <c r="K61" s="156"/>
      <c r="L61" s="156"/>
      <c r="M61" s="156"/>
      <c r="N61" s="156"/>
      <c r="O61" s="156"/>
      <c r="P61" s="156"/>
      <c r="Q61" s="156"/>
      <c r="R61" s="156"/>
      <c r="S61" s="156"/>
      <c r="T61" s="157">
        <f t="shared" si="1"/>
        <v>2</v>
      </c>
      <c r="U61" s="164"/>
      <c r="V61" s="354">
        <f>IF(T60=0,0,T61*1000/T60)</f>
        <v>0</v>
      </c>
      <c r="W61" s="354" t="s">
        <v>627</v>
      </c>
      <c r="X61" s="177"/>
      <c r="Z61" s="355"/>
    </row>
    <row r="62" spans="2:26" ht="13.5" customHeight="1">
      <c r="B62" s="69" t="str">
        <f t="shared" si="0"/>
        <v>Rawmibawk SC</v>
      </c>
      <c r="C62" s="70">
        <v>62</v>
      </c>
      <c r="D62" s="125"/>
      <c r="E62" s="152"/>
      <c r="F62" s="172" t="s">
        <v>252</v>
      </c>
      <c r="G62" s="193" t="s">
        <v>704</v>
      </c>
      <c r="H62" s="174">
        <f t="shared" ref="H62:S62" si="3">SUM(H60:H61)</f>
        <v>2</v>
      </c>
      <c r="I62" s="174">
        <f t="shared" si="3"/>
        <v>0</v>
      </c>
      <c r="J62" s="174">
        <f t="shared" si="3"/>
        <v>0</v>
      </c>
      <c r="K62" s="174">
        <f t="shared" si="3"/>
        <v>0</v>
      </c>
      <c r="L62" s="174">
        <f t="shared" si="3"/>
        <v>0</v>
      </c>
      <c r="M62" s="174">
        <f t="shared" si="3"/>
        <v>0</v>
      </c>
      <c r="N62" s="174">
        <f t="shared" si="3"/>
        <v>0</v>
      </c>
      <c r="O62" s="174">
        <f t="shared" si="3"/>
        <v>0</v>
      </c>
      <c r="P62" s="174">
        <f t="shared" si="3"/>
        <v>0</v>
      </c>
      <c r="Q62" s="174">
        <f t="shared" si="3"/>
        <v>0</v>
      </c>
      <c r="R62" s="174">
        <f t="shared" si="3"/>
        <v>0</v>
      </c>
      <c r="S62" s="174">
        <f t="shared" si="3"/>
        <v>0</v>
      </c>
      <c r="T62" s="157">
        <f t="shared" si="1"/>
        <v>2</v>
      </c>
      <c r="U62" s="164"/>
      <c r="V62" s="169"/>
      <c r="W62" s="167"/>
      <c r="X62" s="177"/>
    </row>
    <row r="63" spans="2:26" ht="13.5" customHeight="1">
      <c r="B63" s="69" t="str">
        <f t="shared" si="0"/>
        <v>Rawmibawk SC</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2</v>
      </c>
      <c r="V63" s="196">
        <f>IF(U63=0,0,T63/U63)</f>
        <v>0</v>
      </c>
      <c r="W63" s="167"/>
      <c r="X63" s="177"/>
    </row>
    <row r="64" spans="2:26" ht="13.5" customHeight="1">
      <c r="B64" s="69" t="str">
        <f t="shared" si="0"/>
        <v>Rawmibawk SC</v>
      </c>
      <c r="C64" s="70">
        <v>64</v>
      </c>
      <c r="D64" s="125"/>
      <c r="E64" s="345">
        <v>13</v>
      </c>
      <c r="F64" s="172" t="s">
        <v>254</v>
      </c>
      <c r="G64" s="193" t="s">
        <v>704</v>
      </c>
      <c r="H64" s="356">
        <f t="shared" ref="H64:S64" si="4">SUM(H62:H63)</f>
        <v>2</v>
      </c>
      <c r="I64" s="356">
        <f t="shared" si="4"/>
        <v>0</v>
      </c>
      <c r="J64" s="356">
        <f t="shared" si="4"/>
        <v>0</v>
      </c>
      <c r="K64" s="356">
        <f t="shared" si="4"/>
        <v>0</v>
      </c>
      <c r="L64" s="356">
        <f t="shared" si="4"/>
        <v>0</v>
      </c>
      <c r="M64" s="356">
        <f t="shared" si="4"/>
        <v>0</v>
      </c>
      <c r="N64" s="356">
        <f t="shared" si="4"/>
        <v>0</v>
      </c>
      <c r="O64" s="356">
        <f t="shared" si="4"/>
        <v>0</v>
      </c>
      <c r="P64" s="356">
        <f t="shared" si="4"/>
        <v>0</v>
      </c>
      <c r="Q64" s="356">
        <f t="shared" si="4"/>
        <v>0</v>
      </c>
      <c r="R64" s="356">
        <f t="shared" si="4"/>
        <v>0</v>
      </c>
      <c r="S64" s="356">
        <f t="shared" si="4"/>
        <v>0</v>
      </c>
      <c r="T64" s="157">
        <f t="shared" si="1"/>
        <v>2</v>
      </c>
      <c r="U64" s="164">
        <f>T62</f>
        <v>2</v>
      </c>
      <c r="V64" s="196">
        <f>IF(U64=0,0,T64/U64)</f>
        <v>1</v>
      </c>
      <c r="W64" s="199">
        <v>5</v>
      </c>
      <c r="X64" s="177"/>
    </row>
    <row r="65" spans="2:24" ht="13.5" customHeight="1">
      <c r="B65" s="69" t="str">
        <f t="shared" si="0"/>
        <v>Rawmibawk SC</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2</v>
      </c>
      <c r="V65" s="196">
        <f>IF(U65=0,0,T65/U65)</f>
        <v>0</v>
      </c>
      <c r="W65" s="199"/>
      <c r="X65" s="177"/>
    </row>
    <row r="66" spans="2:24" ht="13.5" customHeight="1">
      <c r="B66" s="69" t="str">
        <f t="shared" ref="B66:B129" si="5">B65</f>
        <v>Rawmibawk SC</v>
      </c>
      <c r="C66" s="70">
        <v>66</v>
      </c>
      <c r="D66" s="125"/>
      <c r="E66" s="345">
        <v>15</v>
      </c>
      <c r="F66" s="172" t="s">
        <v>256</v>
      </c>
      <c r="G66" s="193" t="s">
        <v>704</v>
      </c>
      <c r="H66" s="156">
        <v>2</v>
      </c>
      <c r="I66" s="156"/>
      <c r="J66" s="156"/>
      <c r="K66" s="156"/>
      <c r="L66" s="156"/>
      <c r="M66" s="156"/>
      <c r="N66" s="156"/>
      <c r="O66" s="156"/>
      <c r="P66" s="156"/>
      <c r="Q66" s="156"/>
      <c r="R66" s="156"/>
      <c r="S66" s="156"/>
      <c r="T66" s="157">
        <f t="shared" si="1"/>
        <v>2</v>
      </c>
      <c r="U66" s="164">
        <f>T62</f>
        <v>2</v>
      </c>
      <c r="V66" s="196">
        <f>IF(U66=0,0,T66/U66)</f>
        <v>1</v>
      </c>
      <c r="W66" s="199">
        <v>5</v>
      </c>
      <c r="X66" s="177"/>
    </row>
    <row r="67" spans="2:24" ht="13.5" customHeight="1">
      <c r="B67" s="69" t="str">
        <f t="shared" si="5"/>
        <v>Rawmibawk SC</v>
      </c>
      <c r="C67" s="70">
        <v>67</v>
      </c>
      <c r="D67" s="125"/>
      <c r="E67" s="345">
        <v>16</v>
      </c>
      <c r="F67" s="172" t="s">
        <v>257</v>
      </c>
      <c r="G67" s="193" t="s">
        <v>704</v>
      </c>
      <c r="H67" s="155"/>
      <c r="I67" s="155"/>
      <c r="J67" s="155"/>
      <c r="K67" s="156"/>
      <c r="L67" s="156"/>
      <c r="M67" s="156"/>
      <c r="N67" s="156"/>
      <c r="O67" s="156"/>
      <c r="P67" s="156"/>
      <c r="Q67" s="156"/>
      <c r="R67" s="156"/>
      <c r="S67" s="156"/>
      <c r="T67" s="157">
        <f t="shared" si="1"/>
        <v>0</v>
      </c>
      <c r="U67" s="164">
        <f>50*X33/100</f>
        <v>39.18</v>
      </c>
      <c r="V67" s="171">
        <f>IF(U67=0,0,T67/U67)</f>
        <v>0</v>
      </c>
      <c r="W67" s="164"/>
      <c r="X67" s="179"/>
    </row>
    <row r="68" spans="2:24" ht="13.5" customHeight="1">
      <c r="B68" s="69" t="str">
        <f t="shared" si="5"/>
        <v>Rawmibawk SC</v>
      </c>
      <c r="C68" s="70">
        <v>68</v>
      </c>
      <c r="D68" s="125"/>
      <c r="E68" s="152">
        <v>17</v>
      </c>
      <c r="F68" s="172" t="s">
        <v>258</v>
      </c>
      <c r="G68" s="193" t="s">
        <v>704</v>
      </c>
      <c r="H68" s="155">
        <v>6</v>
      </c>
      <c r="I68" s="155">
        <v>5</v>
      </c>
      <c r="J68" s="155">
        <v>5</v>
      </c>
      <c r="K68" s="156">
        <v>6</v>
      </c>
      <c r="L68" s="156">
        <v>6</v>
      </c>
      <c r="M68" s="156"/>
      <c r="N68" s="156"/>
      <c r="O68" s="156"/>
      <c r="P68" s="156"/>
      <c r="Q68" s="156"/>
      <c r="R68" s="156"/>
      <c r="S68" s="156"/>
      <c r="T68" s="157">
        <f t="shared" si="1"/>
        <v>28</v>
      </c>
      <c r="U68" s="199"/>
      <c r="V68" s="357"/>
      <c r="W68" s="164"/>
      <c r="X68" s="179"/>
    </row>
    <row r="69" spans="2:24" ht="13.5" customHeight="1">
      <c r="B69" s="69" t="str">
        <f t="shared" si="5"/>
        <v>Rawmibawk SC</v>
      </c>
      <c r="C69" s="70">
        <v>69</v>
      </c>
      <c r="D69" s="125"/>
      <c r="E69" s="152"/>
      <c r="F69" s="172" t="s">
        <v>259</v>
      </c>
      <c r="G69" s="193" t="s">
        <v>704</v>
      </c>
      <c r="H69" s="155">
        <v>8</v>
      </c>
      <c r="I69" s="155"/>
      <c r="J69" s="155">
        <v>6</v>
      </c>
      <c r="K69" s="156">
        <v>8</v>
      </c>
      <c r="L69" s="156">
        <v>7</v>
      </c>
      <c r="M69" s="156"/>
      <c r="N69" s="156"/>
      <c r="O69" s="156"/>
      <c r="P69" s="156"/>
      <c r="Q69" s="156"/>
      <c r="R69" s="156"/>
      <c r="S69" s="156"/>
      <c r="T69" s="157">
        <f t="shared" si="1"/>
        <v>29</v>
      </c>
      <c r="U69" s="199"/>
      <c r="V69" s="357"/>
      <c r="W69" s="167"/>
      <c r="X69" s="179"/>
    </row>
    <row r="70" spans="2:24" ht="13.5" customHeight="1">
      <c r="B70" s="69" t="str">
        <f t="shared" si="5"/>
        <v>Rawmibawk SC</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0</v>
      </c>
      <c r="V70" s="357">
        <f>IF(G22=0,0,U70/G22)</f>
        <v>0</v>
      </c>
      <c r="W70" s="164"/>
      <c r="X70" s="268" t="s">
        <v>628</v>
      </c>
    </row>
    <row r="71" spans="2:24" ht="13.5" customHeight="1">
      <c r="B71" s="69" t="str">
        <f t="shared" si="5"/>
        <v>Rawmibawk SC</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Rawmibawk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Rawmibawk SC</v>
      </c>
      <c r="C73" s="70">
        <v>73</v>
      </c>
      <c r="D73" s="125"/>
      <c r="E73" s="152">
        <v>19</v>
      </c>
      <c r="F73" s="172" t="s">
        <v>263</v>
      </c>
      <c r="G73" s="193" t="s">
        <v>704</v>
      </c>
      <c r="H73" s="155">
        <v>2</v>
      </c>
      <c r="I73" s="155"/>
      <c r="J73" s="155">
        <v>6</v>
      </c>
      <c r="K73" s="156"/>
      <c r="L73" s="156"/>
      <c r="M73" s="156"/>
      <c r="N73" s="156"/>
      <c r="O73" s="156"/>
      <c r="P73" s="156"/>
      <c r="Q73" s="156"/>
      <c r="R73" s="156"/>
      <c r="S73" s="156"/>
      <c r="T73" s="157">
        <f t="shared" si="1"/>
        <v>8</v>
      </c>
      <c r="U73" s="164">
        <f>T56</f>
        <v>2</v>
      </c>
      <c r="V73" s="171">
        <f>IF(U73=0,0,T73/U73)</f>
        <v>4</v>
      </c>
      <c r="W73" s="164"/>
      <c r="X73" s="177"/>
    </row>
    <row r="74" spans="2:24" ht="13.5" customHeight="1">
      <c r="B74" s="69" t="str">
        <f t="shared" si="5"/>
        <v>Rawmibawk SC</v>
      </c>
      <c r="C74" s="70">
        <v>74</v>
      </c>
      <c r="D74" s="125"/>
      <c r="E74" s="152">
        <v>20</v>
      </c>
      <c r="F74" s="176" t="s">
        <v>620</v>
      </c>
      <c r="G74" s="193" t="s">
        <v>704</v>
      </c>
      <c r="H74" s="155">
        <v>2</v>
      </c>
      <c r="I74" s="155"/>
      <c r="J74" s="155">
        <v>6</v>
      </c>
      <c r="K74" s="156"/>
      <c r="L74" s="156"/>
      <c r="M74" s="156"/>
      <c r="N74" s="156"/>
      <c r="O74" s="156"/>
      <c r="P74" s="156"/>
      <c r="Q74" s="156"/>
      <c r="R74" s="156"/>
      <c r="S74" s="156"/>
      <c r="T74" s="157">
        <f t="shared" si="1"/>
        <v>8</v>
      </c>
      <c r="U74" s="164">
        <f>T56</f>
        <v>2</v>
      </c>
      <c r="V74" s="171">
        <f>IF(U74=0,0,T74/U74)</f>
        <v>4</v>
      </c>
      <c r="W74" s="164"/>
      <c r="X74" s="177"/>
    </row>
    <row r="75" spans="2:24" ht="13.5" customHeight="1">
      <c r="B75" s="69" t="str">
        <f t="shared" si="5"/>
        <v>Rawmibawk SC</v>
      </c>
      <c r="C75" s="70">
        <v>75</v>
      </c>
      <c r="D75" s="125"/>
      <c r="E75" s="152"/>
      <c r="F75" s="176" t="s">
        <v>621</v>
      </c>
      <c r="G75" s="193" t="s">
        <v>704</v>
      </c>
      <c r="H75" s="163">
        <v>2</v>
      </c>
      <c r="I75" s="163"/>
      <c r="J75" s="163">
        <v>6</v>
      </c>
      <c r="K75" s="156"/>
      <c r="L75" s="156"/>
      <c r="M75" s="156"/>
      <c r="N75" s="156"/>
      <c r="O75" s="156"/>
      <c r="P75" s="156"/>
      <c r="Q75" s="156"/>
      <c r="R75" s="156"/>
      <c r="S75" s="156"/>
      <c r="T75" s="157">
        <f t="shared" si="1"/>
        <v>8</v>
      </c>
      <c r="U75" s="164">
        <f>T56</f>
        <v>2</v>
      </c>
      <c r="V75" s="171">
        <f>IF(U75=0,0,T75/U75)</f>
        <v>4</v>
      </c>
      <c r="W75" s="164"/>
      <c r="X75" s="177"/>
    </row>
    <row r="76" spans="2:24" ht="13.5" customHeight="1">
      <c r="B76" s="69" t="str">
        <f t="shared" si="5"/>
        <v>Rawmibawk SC</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0.2</v>
      </c>
      <c r="V76" s="171">
        <f>IF(U76=0,0,T76/U76)</f>
        <v>0</v>
      </c>
      <c r="W76" s="164"/>
      <c r="X76" s="177"/>
    </row>
    <row r="77" spans="2:24" ht="13.5" customHeight="1">
      <c r="B77" s="69" t="str">
        <f t="shared" si="5"/>
        <v>Rawmibawk SC</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0.2</v>
      </c>
      <c r="V77" s="171">
        <f>IF(U77=0,0,T77/U77)</f>
        <v>0</v>
      </c>
      <c r="W77" s="164"/>
      <c r="X77" s="177"/>
    </row>
    <row r="78" spans="2:24" ht="3.9" customHeight="1">
      <c r="B78" s="69" t="str">
        <f t="shared" si="5"/>
        <v>Rawmibawk SC</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Rawmibawk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Rawmibawk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Rawmibawk SC</v>
      </c>
      <c r="C81" s="70">
        <v>81</v>
      </c>
      <c r="D81" s="125"/>
      <c r="E81" s="191">
        <v>1</v>
      </c>
      <c r="F81" s="192" t="s">
        <v>265</v>
      </c>
      <c r="G81" s="193" t="s">
        <v>704</v>
      </c>
      <c r="H81" s="155">
        <v>1</v>
      </c>
      <c r="I81" s="155">
        <v>1</v>
      </c>
      <c r="J81" s="155">
        <v>1</v>
      </c>
      <c r="K81" s="156">
        <v>1</v>
      </c>
      <c r="L81" s="156">
        <v>1</v>
      </c>
      <c r="M81" s="156"/>
      <c r="N81" s="156"/>
      <c r="O81" s="156"/>
      <c r="P81" s="156"/>
      <c r="Q81" s="156"/>
      <c r="R81" s="156"/>
      <c r="S81" s="156"/>
      <c r="T81" s="157">
        <f t="shared" ref="T81:T90" si="7">SUM(H81:S81)</f>
        <v>5</v>
      </c>
      <c r="U81" s="158">
        <f>COUNT(H81:S81)</f>
        <v>5</v>
      </c>
      <c r="V81" s="159"/>
      <c r="W81" s="164"/>
      <c r="X81" s="161"/>
    </row>
    <row r="82" spans="2:24" ht="12" customHeight="1">
      <c r="B82" s="69" t="str">
        <f t="shared" si="5"/>
        <v>Rawmibawk SC</v>
      </c>
      <c r="C82" s="70">
        <v>82</v>
      </c>
      <c r="D82" s="125"/>
      <c r="E82" s="191">
        <v>2</v>
      </c>
      <c r="F82" s="192" t="s">
        <v>266</v>
      </c>
      <c r="G82" s="193" t="s">
        <v>704</v>
      </c>
      <c r="H82" s="155">
        <v>1</v>
      </c>
      <c r="I82" s="155"/>
      <c r="J82" s="155">
        <v>1</v>
      </c>
      <c r="K82" s="156">
        <v>1</v>
      </c>
      <c r="L82" s="156"/>
      <c r="M82" s="156"/>
      <c r="N82" s="156"/>
      <c r="O82" s="156"/>
      <c r="P82" s="156"/>
      <c r="Q82" s="156"/>
      <c r="R82" s="156"/>
      <c r="S82" s="156"/>
      <c r="T82" s="157">
        <f t="shared" si="7"/>
        <v>3</v>
      </c>
      <c r="U82" s="164">
        <f>U81</f>
        <v>5</v>
      </c>
      <c r="V82" s="159">
        <f>IF(U82=0,0,T82/U82)</f>
        <v>0.6</v>
      </c>
      <c r="W82" s="199"/>
      <c r="X82" s="177"/>
    </row>
    <row r="83" spans="2:24" ht="12" customHeight="1">
      <c r="B83" s="69" t="str">
        <f t="shared" si="5"/>
        <v>Rawmibawk SC</v>
      </c>
      <c r="C83" s="70">
        <v>83</v>
      </c>
      <c r="D83" s="125"/>
      <c r="E83" s="191">
        <v>3</v>
      </c>
      <c r="F83" s="192" t="s">
        <v>267</v>
      </c>
      <c r="G83" s="193" t="s">
        <v>704</v>
      </c>
      <c r="H83" s="360">
        <v>3</v>
      </c>
      <c r="I83" s="360"/>
      <c r="J83" s="360"/>
      <c r="K83" s="361">
        <v>1</v>
      </c>
      <c r="L83" s="361"/>
      <c r="M83" s="361"/>
      <c r="N83" s="361"/>
      <c r="O83" s="361"/>
      <c r="P83" s="361"/>
      <c r="Q83" s="361"/>
      <c r="R83" s="361"/>
      <c r="S83" s="156"/>
      <c r="T83" s="205">
        <f t="shared" si="7"/>
        <v>4</v>
      </c>
      <c r="U83" s="164">
        <f>T48</f>
        <v>5</v>
      </c>
      <c r="V83" s="171">
        <f t="shared" ref="V83:V90" si="8">IF(U83=0,0,T83/U83)</f>
        <v>0.8</v>
      </c>
      <c r="W83" s="199">
        <v>5</v>
      </c>
      <c r="X83" s="177" t="s">
        <v>268</v>
      </c>
    </row>
    <row r="84" spans="2:24" ht="12" customHeight="1">
      <c r="B84" s="69" t="str">
        <f t="shared" si="5"/>
        <v>Rawmibawk SC</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2</v>
      </c>
      <c r="V84" s="171">
        <f t="shared" si="8"/>
        <v>0</v>
      </c>
      <c r="W84" s="199">
        <v>5</v>
      </c>
      <c r="X84" s="177"/>
    </row>
    <row r="85" spans="2:24" ht="12" customHeight="1">
      <c r="B85" s="69" t="str">
        <f t="shared" si="5"/>
        <v>Rawmibawk SC</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2</v>
      </c>
      <c r="V85" s="171">
        <f t="shared" si="8"/>
        <v>0</v>
      </c>
      <c r="W85" s="164"/>
      <c r="X85" s="177"/>
    </row>
    <row r="86" spans="2:24" ht="12" customHeight="1">
      <c r="B86" s="69" t="str">
        <f t="shared" si="5"/>
        <v>Rawmibawk SC</v>
      </c>
      <c r="C86" s="70">
        <v>86</v>
      </c>
      <c r="D86" s="125"/>
      <c r="E86" s="191">
        <v>6</v>
      </c>
      <c r="F86" s="192" t="s">
        <v>84</v>
      </c>
      <c r="G86" s="193" t="s">
        <v>704</v>
      </c>
      <c r="H86" s="163"/>
      <c r="I86" s="163"/>
      <c r="J86" s="163"/>
      <c r="K86" s="156"/>
      <c r="L86" s="156"/>
      <c r="M86" s="156"/>
      <c r="N86" s="156"/>
      <c r="O86" s="156"/>
      <c r="P86" s="156"/>
      <c r="Q86" s="156"/>
      <c r="R86" s="156"/>
      <c r="S86" s="156"/>
      <c r="T86" s="157">
        <f t="shared" si="7"/>
        <v>0</v>
      </c>
      <c r="U86" s="164">
        <f>T62</f>
        <v>2</v>
      </c>
      <c r="V86" s="171">
        <f t="shared" si="8"/>
        <v>0</v>
      </c>
      <c r="W86" s="164"/>
      <c r="X86" s="177"/>
    </row>
    <row r="87" spans="2:24" ht="12" customHeight="1">
      <c r="B87" s="69" t="str">
        <f t="shared" si="5"/>
        <v>Rawmibawk SC</v>
      </c>
      <c r="C87" s="70">
        <v>87</v>
      </c>
      <c r="D87" s="125"/>
      <c r="E87" s="348">
        <v>7</v>
      </c>
      <c r="F87" s="192" t="s">
        <v>270</v>
      </c>
      <c r="G87" s="193" t="s">
        <v>704</v>
      </c>
      <c r="H87" s="155">
        <v>3</v>
      </c>
      <c r="I87" s="155"/>
      <c r="J87" s="155">
        <v>2</v>
      </c>
      <c r="K87" s="156">
        <v>2</v>
      </c>
      <c r="L87" s="156"/>
      <c r="M87" s="156"/>
      <c r="N87" s="156"/>
      <c r="O87" s="156"/>
      <c r="P87" s="156"/>
      <c r="Q87" s="156"/>
      <c r="R87" s="156"/>
      <c r="S87" s="156"/>
      <c r="T87" s="157">
        <f t="shared" si="7"/>
        <v>7</v>
      </c>
      <c r="U87" s="164">
        <f>T62</f>
        <v>2</v>
      </c>
      <c r="V87" s="171">
        <f t="shared" si="8"/>
        <v>3.5</v>
      </c>
      <c r="W87" s="199">
        <v>10</v>
      </c>
      <c r="X87" s="177"/>
    </row>
    <row r="88" spans="2:24" ht="12" customHeight="1">
      <c r="B88" s="69" t="str">
        <f t="shared" si="5"/>
        <v>Rawmibawk SC</v>
      </c>
      <c r="C88" s="70">
        <v>88</v>
      </c>
      <c r="D88" s="125"/>
      <c r="E88" s="348">
        <v>8</v>
      </c>
      <c r="F88" s="192" t="s">
        <v>271</v>
      </c>
      <c r="G88" s="193" t="s">
        <v>704</v>
      </c>
      <c r="H88" s="155"/>
      <c r="I88" s="155"/>
      <c r="J88" s="155"/>
      <c r="K88" s="156"/>
      <c r="L88" s="156"/>
      <c r="M88" s="156"/>
      <c r="N88" s="156"/>
      <c r="O88" s="156"/>
      <c r="P88" s="156"/>
      <c r="Q88" s="156"/>
      <c r="R88" s="156"/>
      <c r="S88" s="156"/>
      <c r="T88" s="157">
        <f t="shared" si="7"/>
        <v>0</v>
      </c>
      <c r="U88" s="158">
        <f>X23</f>
        <v>10.534899224647406</v>
      </c>
      <c r="V88" s="171">
        <f t="shared" si="8"/>
        <v>0</v>
      </c>
      <c r="W88" s="199">
        <v>5</v>
      </c>
      <c r="X88" s="161" t="s">
        <v>796</v>
      </c>
    </row>
    <row r="89" spans="2:24" ht="12" customHeight="1">
      <c r="B89" s="69" t="str">
        <f t="shared" si="5"/>
        <v>Rawmibawk SC</v>
      </c>
      <c r="C89" s="70">
        <v>89</v>
      </c>
      <c r="D89" s="125"/>
      <c r="E89" s="191">
        <v>9</v>
      </c>
      <c r="F89" s="192" t="s">
        <v>272</v>
      </c>
      <c r="G89" s="193" t="s">
        <v>704</v>
      </c>
      <c r="H89" s="155"/>
      <c r="I89" s="155"/>
      <c r="J89" s="155"/>
      <c r="K89" s="156"/>
      <c r="L89" s="156"/>
      <c r="M89" s="156"/>
      <c r="N89" s="156"/>
      <c r="O89" s="156"/>
      <c r="P89" s="156"/>
      <c r="Q89" s="156"/>
      <c r="R89" s="156"/>
      <c r="S89" s="156"/>
      <c r="T89" s="157">
        <f t="shared" si="7"/>
        <v>0</v>
      </c>
      <c r="U89" s="158">
        <f>X24</f>
        <v>10.482224728524175</v>
      </c>
      <c r="V89" s="171">
        <f t="shared" si="8"/>
        <v>0</v>
      </c>
      <c r="W89" s="164">
        <v>5</v>
      </c>
      <c r="X89" s="161" t="s">
        <v>796</v>
      </c>
    </row>
    <row r="90" spans="2:24" ht="12" customHeight="1">
      <c r="B90" s="69" t="str">
        <f t="shared" si="5"/>
        <v>Rawmibawk SC</v>
      </c>
      <c r="C90" s="70">
        <v>90</v>
      </c>
      <c r="D90" s="125"/>
      <c r="E90" s="191">
        <v>10</v>
      </c>
      <c r="F90" s="192" t="s">
        <v>273</v>
      </c>
      <c r="G90" s="193" t="s">
        <v>704</v>
      </c>
      <c r="H90" s="155"/>
      <c r="I90" s="155"/>
      <c r="J90" s="155"/>
      <c r="K90" s="156"/>
      <c r="L90" s="156"/>
      <c r="M90" s="156"/>
      <c r="N90" s="156"/>
      <c r="O90" s="156"/>
      <c r="P90" s="156"/>
      <c r="Q90" s="156"/>
      <c r="R90" s="156"/>
      <c r="S90" s="156"/>
      <c r="T90" s="157">
        <f t="shared" si="7"/>
        <v>0</v>
      </c>
      <c r="U90" s="158">
        <f>X25</f>
        <v>10.456019166702822</v>
      </c>
      <c r="V90" s="171">
        <f t="shared" si="8"/>
        <v>0</v>
      </c>
      <c r="W90" s="164">
        <v>5</v>
      </c>
      <c r="X90" s="161" t="s">
        <v>796</v>
      </c>
    </row>
    <row r="91" spans="2:24" ht="1.5" customHeight="1">
      <c r="B91" s="69" t="str">
        <f t="shared" si="5"/>
        <v>Rawmibawk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Rawmibawk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Rawmibawk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Rawmibawk SC</v>
      </c>
      <c r="C94" s="70">
        <v>94</v>
      </c>
      <c r="D94" s="125"/>
      <c r="E94" s="345">
        <v>1</v>
      </c>
      <c r="F94" s="195" t="s">
        <v>274</v>
      </c>
      <c r="G94" s="193" t="s">
        <v>704</v>
      </c>
      <c r="H94" s="174">
        <f>SUM(H95:H98)</f>
        <v>14</v>
      </c>
      <c r="I94" s="174">
        <f t="shared" ref="I94:S94" si="9">SUM(I95:I98)</f>
        <v>0</v>
      </c>
      <c r="J94" s="174">
        <f t="shared" si="9"/>
        <v>24</v>
      </c>
      <c r="K94" s="174">
        <f t="shared" si="9"/>
        <v>23</v>
      </c>
      <c r="L94" s="174">
        <f t="shared" si="9"/>
        <v>26</v>
      </c>
      <c r="M94" s="174">
        <f t="shared" si="9"/>
        <v>0</v>
      </c>
      <c r="N94" s="174">
        <f t="shared" si="9"/>
        <v>0</v>
      </c>
      <c r="O94" s="174">
        <f t="shared" si="9"/>
        <v>0</v>
      </c>
      <c r="P94" s="174">
        <f t="shared" si="9"/>
        <v>0</v>
      </c>
      <c r="Q94" s="174">
        <f t="shared" si="9"/>
        <v>0</v>
      </c>
      <c r="R94" s="174">
        <f t="shared" si="9"/>
        <v>0</v>
      </c>
      <c r="S94" s="174">
        <f t="shared" si="9"/>
        <v>0</v>
      </c>
      <c r="T94" s="157">
        <f t="shared" ref="T94:T101" si="10">SUM(H94:S94)</f>
        <v>87</v>
      </c>
      <c r="U94" s="164">
        <f>10*G20/100</f>
        <v>65.3</v>
      </c>
      <c r="V94" s="171">
        <f>IF(U94=0,0,T94/U94)</f>
        <v>1.332312404287902</v>
      </c>
      <c r="W94" s="199">
        <v>10</v>
      </c>
      <c r="X94" s="177"/>
    </row>
    <row r="95" spans="2:24" ht="15.9" customHeight="1">
      <c r="B95" s="69" t="str">
        <f t="shared" si="5"/>
        <v>Rawmibawk SC</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Rawmibawk SC</v>
      </c>
      <c r="C96" s="70">
        <v>96</v>
      </c>
      <c r="D96" s="125"/>
      <c r="E96" s="191"/>
      <c r="F96" s="203" t="s">
        <v>624</v>
      </c>
      <c r="G96" s="193" t="s">
        <v>704</v>
      </c>
      <c r="H96" s="155"/>
      <c r="I96" s="155"/>
      <c r="J96" s="155"/>
      <c r="K96" s="156"/>
      <c r="L96" s="156"/>
      <c r="M96" s="156"/>
      <c r="N96" s="156"/>
      <c r="O96" s="156"/>
      <c r="P96" s="156"/>
      <c r="Q96" s="156"/>
      <c r="R96" s="156"/>
      <c r="S96" s="156"/>
      <c r="T96" s="157">
        <f t="shared" si="10"/>
        <v>0</v>
      </c>
      <c r="U96" s="164"/>
      <c r="V96" s="171">
        <f>IF(T94=0,0,T96/T94)</f>
        <v>0</v>
      </c>
      <c r="W96" s="164"/>
      <c r="X96" s="177"/>
    </row>
    <row r="97" spans="2:26" ht="13.5" customHeight="1">
      <c r="B97" s="69" t="str">
        <f t="shared" si="5"/>
        <v>Rawmibawk SC</v>
      </c>
      <c r="C97" s="70">
        <v>97</v>
      </c>
      <c r="D97" s="125"/>
      <c r="E97" s="191"/>
      <c r="F97" s="203" t="s">
        <v>626</v>
      </c>
      <c r="G97" s="193" t="s">
        <v>704</v>
      </c>
      <c r="H97" s="155">
        <v>6</v>
      </c>
      <c r="I97" s="155"/>
      <c r="J97" s="155">
        <v>14</v>
      </c>
      <c r="K97" s="156">
        <v>10</v>
      </c>
      <c r="L97" s="156">
        <v>13</v>
      </c>
      <c r="M97" s="156"/>
      <c r="N97" s="156"/>
      <c r="O97" s="156"/>
      <c r="P97" s="156"/>
      <c r="Q97" s="156"/>
      <c r="R97" s="156"/>
      <c r="S97" s="156"/>
      <c r="T97" s="157">
        <f t="shared" si="10"/>
        <v>43</v>
      </c>
      <c r="U97" s="164"/>
      <c r="V97" s="171">
        <f>IF(T94=0,0,T97/T94)</f>
        <v>0.4942528735632184</v>
      </c>
      <c r="W97" s="164"/>
      <c r="X97" s="177"/>
    </row>
    <row r="98" spans="2:26" ht="13.5" customHeight="1">
      <c r="B98" s="69" t="str">
        <f t="shared" si="5"/>
        <v>Rawmibawk SC</v>
      </c>
      <c r="C98" s="70">
        <v>98</v>
      </c>
      <c r="D98" s="125"/>
      <c r="E98" s="191"/>
      <c r="F98" s="195" t="s">
        <v>794</v>
      </c>
      <c r="G98" s="193" t="s">
        <v>704</v>
      </c>
      <c r="H98" s="155">
        <v>8</v>
      </c>
      <c r="I98" s="155"/>
      <c r="J98" s="155">
        <v>10</v>
      </c>
      <c r="K98" s="156">
        <v>13</v>
      </c>
      <c r="L98" s="156">
        <v>13</v>
      </c>
      <c r="M98" s="156"/>
      <c r="N98" s="156"/>
      <c r="O98" s="156"/>
      <c r="P98" s="156"/>
      <c r="Q98" s="156"/>
      <c r="R98" s="156"/>
      <c r="S98" s="156"/>
      <c r="T98" s="157">
        <f t="shared" si="10"/>
        <v>44</v>
      </c>
      <c r="U98" s="164"/>
      <c r="V98" s="171">
        <f>IF(T94=0,0,T98/T94)</f>
        <v>0.50574712643678166</v>
      </c>
      <c r="W98" s="164"/>
      <c r="X98" s="177"/>
    </row>
    <row r="99" spans="2:26" ht="13.5" customHeight="1">
      <c r="B99" s="69" t="str">
        <f t="shared" si="5"/>
        <v>Rawmibawk SC</v>
      </c>
      <c r="C99" s="70">
        <v>99</v>
      </c>
      <c r="D99" s="125"/>
      <c r="E99" s="191">
        <v>2</v>
      </c>
      <c r="F99" s="195" t="s">
        <v>91</v>
      </c>
      <c r="G99" s="193" t="s">
        <v>704</v>
      </c>
      <c r="H99" s="155"/>
      <c r="I99" s="155"/>
      <c r="J99" s="155"/>
      <c r="K99" s="156">
        <v>1</v>
      </c>
      <c r="L99" s="156"/>
      <c r="M99" s="156"/>
      <c r="N99" s="156"/>
      <c r="O99" s="156"/>
      <c r="P99" s="156"/>
      <c r="Q99" s="156"/>
      <c r="R99" s="156"/>
      <c r="S99" s="156"/>
      <c r="T99" s="157">
        <f t="shared" si="10"/>
        <v>1</v>
      </c>
      <c r="U99" s="164">
        <f>T101</f>
        <v>1</v>
      </c>
      <c r="V99" s="357">
        <f>IF(U99=0,0,T99/U99)</f>
        <v>1</v>
      </c>
      <c r="W99" s="167"/>
      <c r="X99" s="161" t="s">
        <v>797</v>
      </c>
    </row>
    <row r="100" spans="2:26" ht="13.5" customHeight="1">
      <c r="B100" s="69" t="str">
        <f t="shared" si="5"/>
        <v>Rawmibawk SC</v>
      </c>
      <c r="C100" s="70">
        <v>100</v>
      </c>
      <c r="D100" s="125"/>
      <c r="E100" s="191"/>
      <c r="F100" s="195" t="s">
        <v>92</v>
      </c>
      <c r="G100" s="193" t="s">
        <v>704</v>
      </c>
      <c r="H100" s="155"/>
      <c r="I100" s="155"/>
      <c r="J100" s="155"/>
      <c r="K100" s="156"/>
      <c r="L100" s="156"/>
      <c r="M100" s="156"/>
      <c r="N100" s="156"/>
      <c r="O100" s="156"/>
      <c r="P100" s="156"/>
      <c r="Q100" s="156"/>
      <c r="R100" s="156"/>
      <c r="S100" s="156"/>
      <c r="T100" s="157">
        <f t="shared" si="10"/>
        <v>0</v>
      </c>
      <c r="U100" s="164">
        <f>T101</f>
        <v>1</v>
      </c>
      <c r="V100" s="357">
        <f>IF(U100=0,0,T100/U100)</f>
        <v>0</v>
      </c>
      <c r="W100" s="167"/>
      <c r="X100" s="161" t="s">
        <v>797</v>
      </c>
    </row>
    <row r="101" spans="2:26" ht="13.5" customHeight="1">
      <c r="B101" s="69" t="str">
        <f t="shared" si="5"/>
        <v>Rawmibawk SC</v>
      </c>
      <c r="C101" s="70">
        <v>101</v>
      </c>
      <c r="D101" s="125"/>
      <c r="E101" s="348"/>
      <c r="F101" s="195" t="s">
        <v>93</v>
      </c>
      <c r="G101" s="193" t="s">
        <v>704</v>
      </c>
      <c r="H101" s="174">
        <f t="shared" ref="H101:S101" si="11">SUM(H99:H100)</f>
        <v>0</v>
      </c>
      <c r="I101" s="174">
        <f t="shared" si="11"/>
        <v>0</v>
      </c>
      <c r="J101" s="174">
        <f t="shared" si="11"/>
        <v>0</v>
      </c>
      <c r="K101" s="174">
        <f t="shared" si="11"/>
        <v>1</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1</v>
      </c>
      <c r="U101" s="164"/>
      <c r="V101" s="363">
        <f>IF(G20=0,0,T101*1000/G20)</f>
        <v>1.5313935681470139</v>
      </c>
      <c r="W101" s="354" t="s">
        <v>275</v>
      </c>
      <c r="X101" s="177"/>
      <c r="Z101" s="364"/>
    </row>
    <row r="102" spans="2:26" ht="13.5" customHeight="1">
      <c r="B102" s="69" t="str">
        <f t="shared" si="5"/>
        <v>Rawmibawk SC</v>
      </c>
      <c r="C102" s="70">
        <v>102</v>
      </c>
      <c r="D102" s="125"/>
      <c r="E102" s="191">
        <v>3</v>
      </c>
      <c r="F102" s="195" t="s">
        <v>276</v>
      </c>
      <c r="G102" s="193" t="s">
        <v>704</v>
      </c>
      <c r="H102" s="155"/>
      <c r="I102" s="155"/>
      <c r="J102" s="155"/>
      <c r="K102" s="163"/>
      <c r="L102" s="163"/>
      <c r="M102" s="163"/>
      <c r="N102" s="163"/>
      <c r="O102" s="163"/>
      <c r="P102" s="163"/>
      <c r="Q102" s="163"/>
      <c r="R102" s="163"/>
      <c r="S102" s="163"/>
      <c r="T102" s="157">
        <f>COUNTIF(H102:S102,1)</f>
        <v>0</v>
      </c>
      <c r="U102" s="158">
        <f>COUNT(H102:S102)</f>
        <v>0</v>
      </c>
      <c r="V102" s="171">
        <f>IF(U102=0,0,T102/U102)</f>
        <v>0</v>
      </c>
      <c r="W102" s="164"/>
      <c r="X102" s="200" t="s">
        <v>796</v>
      </c>
    </row>
    <row r="103" spans="2:26" ht="15" customHeight="1">
      <c r="B103" s="69" t="str">
        <f t="shared" si="5"/>
        <v>Rawmibawk SC</v>
      </c>
      <c r="C103" s="70">
        <v>103</v>
      </c>
      <c r="D103" s="125"/>
      <c r="E103" s="191">
        <v>4</v>
      </c>
      <c r="F103" s="225" t="s">
        <v>823</v>
      </c>
      <c r="G103" s="193" t="s">
        <v>704</v>
      </c>
      <c r="H103" s="155"/>
      <c r="I103" s="155"/>
      <c r="J103" s="155"/>
      <c r="K103" s="163"/>
      <c r="L103" s="163"/>
      <c r="M103" s="163"/>
      <c r="N103" s="163"/>
      <c r="O103" s="163"/>
      <c r="P103" s="163"/>
      <c r="Q103" s="163"/>
      <c r="R103" s="163"/>
      <c r="S103" s="163"/>
      <c r="T103" s="157">
        <f>COUNTIF(H103:S103,1)</f>
        <v>0</v>
      </c>
      <c r="U103" s="158">
        <f>COUNT(H103:S103)</f>
        <v>0</v>
      </c>
      <c r="V103" s="171">
        <f>IF(U103=0,0,T103/U103)</f>
        <v>0</v>
      </c>
      <c r="W103" s="164"/>
      <c r="X103" s="200" t="s">
        <v>796</v>
      </c>
    </row>
    <row r="104" spans="2:26" ht="1.5" customHeight="1">
      <c r="B104" s="69" t="str">
        <f t="shared" si="5"/>
        <v>Rawmibawk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Rawmibawk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Rawmibawk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Rawmibawk SC</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3.36</v>
      </c>
      <c r="V107" s="171">
        <f>IF(U107=0,0,T107/U107)</f>
        <v>0</v>
      </c>
      <c r="W107" s="164">
        <v>10</v>
      </c>
      <c r="X107" s="177"/>
    </row>
    <row r="108" spans="2:26" ht="1.5" customHeight="1">
      <c r="B108" s="69" t="str">
        <f t="shared" si="5"/>
        <v>Rawmibawk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Rawmibawk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Rawmibawk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Rawmibawk SC</v>
      </c>
      <c r="C111" s="70">
        <v>111</v>
      </c>
      <c r="D111" s="125"/>
      <c r="E111" s="348">
        <v>1</v>
      </c>
      <c r="F111" s="195" t="s">
        <v>279</v>
      </c>
      <c r="G111" s="193" t="s">
        <v>704</v>
      </c>
      <c r="H111" s="204">
        <f t="shared" ref="H111:S111" si="12">SUM(H112:H113)/2</f>
        <v>13</v>
      </c>
      <c r="I111" s="204">
        <f t="shared" si="12"/>
        <v>0</v>
      </c>
      <c r="J111" s="204">
        <f t="shared" si="12"/>
        <v>15.5</v>
      </c>
      <c r="K111" s="204">
        <f t="shared" si="12"/>
        <v>18</v>
      </c>
      <c r="L111" s="204">
        <f t="shared" si="12"/>
        <v>5.5</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52</v>
      </c>
      <c r="U111" s="158">
        <f>X28</f>
        <v>241.61</v>
      </c>
      <c r="V111" s="171">
        <f t="shared" ref="V111:V121" si="14">IF(U111=0,0,T111/U111)</f>
        <v>0.2152228798476884</v>
      </c>
      <c r="W111" s="164">
        <v>10</v>
      </c>
      <c r="X111" s="161" t="s">
        <v>796</v>
      </c>
    </row>
    <row r="112" spans="2:26" ht="14.25" customHeight="1">
      <c r="B112" s="69" t="str">
        <f t="shared" si="5"/>
        <v>Rawmibawk SC</v>
      </c>
      <c r="C112" s="70">
        <v>112</v>
      </c>
      <c r="D112" s="125"/>
      <c r="E112" s="348"/>
      <c r="F112" s="195" t="s">
        <v>280</v>
      </c>
      <c r="G112" s="193" t="s">
        <v>704</v>
      </c>
      <c r="H112" s="155">
        <v>13</v>
      </c>
      <c r="I112" s="155"/>
      <c r="J112" s="155">
        <v>23</v>
      </c>
      <c r="K112" s="156">
        <v>27</v>
      </c>
      <c r="L112" s="156">
        <v>5</v>
      </c>
      <c r="M112" s="156"/>
      <c r="N112" s="156"/>
      <c r="O112" s="156"/>
      <c r="P112" s="156"/>
      <c r="Q112" s="156"/>
      <c r="R112" s="156"/>
      <c r="S112" s="156"/>
      <c r="T112" s="157">
        <f t="shared" si="13"/>
        <v>68</v>
      </c>
      <c r="U112" s="158">
        <f>X28</f>
        <v>241.61</v>
      </c>
      <c r="V112" s="171">
        <f t="shared" si="14"/>
        <v>0.28144530441620791</v>
      </c>
      <c r="W112" s="164"/>
      <c r="X112" s="161" t="s">
        <v>796</v>
      </c>
    </row>
    <row r="113" spans="2:26" ht="14.25" customHeight="1">
      <c r="B113" s="69" t="str">
        <f t="shared" si="5"/>
        <v>Rawmibawk SC</v>
      </c>
      <c r="C113" s="70">
        <v>113</v>
      </c>
      <c r="D113" s="125"/>
      <c r="E113" s="348"/>
      <c r="F113" s="195" t="s">
        <v>281</v>
      </c>
      <c r="G113" s="193" t="s">
        <v>704</v>
      </c>
      <c r="H113" s="155">
        <v>13</v>
      </c>
      <c r="I113" s="155"/>
      <c r="J113" s="155">
        <v>8</v>
      </c>
      <c r="K113" s="156">
        <v>9</v>
      </c>
      <c r="L113" s="156">
        <v>6</v>
      </c>
      <c r="M113" s="156"/>
      <c r="N113" s="156"/>
      <c r="O113" s="156"/>
      <c r="P113" s="156"/>
      <c r="Q113" s="156"/>
      <c r="R113" s="156"/>
      <c r="S113" s="156"/>
      <c r="T113" s="157">
        <f t="shared" si="13"/>
        <v>36</v>
      </c>
      <c r="U113" s="158">
        <f>X28</f>
        <v>241.61</v>
      </c>
      <c r="V113" s="171">
        <f t="shared" si="14"/>
        <v>0.14900045527916889</v>
      </c>
      <c r="W113" s="164"/>
      <c r="X113" s="161" t="s">
        <v>796</v>
      </c>
    </row>
    <row r="114" spans="2:26" ht="14.25" customHeight="1">
      <c r="B114" s="69" t="str">
        <f t="shared" si="5"/>
        <v>Rawmibawk SC</v>
      </c>
      <c r="C114" s="70">
        <v>114</v>
      </c>
      <c r="D114" s="125"/>
      <c r="E114" s="348">
        <v>2</v>
      </c>
      <c r="F114" s="195" t="s">
        <v>282</v>
      </c>
      <c r="G114" s="193" t="s">
        <v>704</v>
      </c>
      <c r="H114" s="204">
        <f t="shared" ref="H114:S114" si="15">SUM(H115:H117)/3</f>
        <v>0</v>
      </c>
      <c r="I114" s="204">
        <f t="shared" si="15"/>
        <v>0</v>
      </c>
      <c r="J114" s="204">
        <f t="shared" si="15"/>
        <v>0</v>
      </c>
      <c r="K114" s="204">
        <f t="shared" si="15"/>
        <v>0</v>
      </c>
      <c r="L114" s="204">
        <f t="shared" si="15"/>
        <v>3</v>
      </c>
      <c r="M114" s="204">
        <f t="shared" si="15"/>
        <v>0</v>
      </c>
      <c r="N114" s="204">
        <f t="shared" si="15"/>
        <v>0</v>
      </c>
      <c r="O114" s="204">
        <f t="shared" si="15"/>
        <v>0</v>
      </c>
      <c r="P114" s="204">
        <f t="shared" si="15"/>
        <v>0</v>
      </c>
      <c r="Q114" s="204">
        <f t="shared" si="15"/>
        <v>0</v>
      </c>
      <c r="R114" s="204">
        <f t="shared" si="15"/>
        <v>0</v>
      </c>
      <c r="S114" s="204">
        <f t="shared" si="15"/>
        <v>0</v>
      </c>
      <c r="T114" s="157">
        <f t="shared" si="13"/>
        <v>3</v>
      </c>
      <c r="U114" s="158">
        <f>X28</f>
        <v>241.61</v>
      </c>
      <c r="V114" s="171">
        <f t="shared" si="14"/>
        <v>1.2416704606597408E-2</v>
      </c>
      <c r="W114" s="164">
        <v>10</v>
      </c>
      <c r="X114" s="161" t="s">
        <v>796</v>
      </c>
    </row>
    <row r="115" spans="2:26" ht="14.25" customHeight="1">
      <c r="B115" s="69" t="str">
        <f t="shared" si="5"/>
        <v>Rawmibawk SC</v>
      </c>
      <c r="C115" s="70">
        <v>115</v>
      </c>
      <c r="D115" s="125"/>
      <c r="E115" s="348"/>
      <c r="F115" s="195" t="s">
        <v>283</v>
      </c>
      <c r="G115" s="193" t="s">
        <v>704</v>
      </c>
      <c r="H115" s="155"/>
      <c r="I115" s="155"/>
      <c r="J115" s="155"/>
      <c r="K115" s="156"/>
      <c r="L115" s="156">
        <v>3</v>
      </c>
      <c r="M115" s="156"/>
      <c r="N115" s="156"/>
      <c r="O115" s="156"/>
      <c r="P115" s="156"/>
      <c r="Q115" s="156"/>
      <c r="R115" s="156"/>
      <c r="S115" s="156"/>
      <c r="T115" s="157">
        <f t="shared" si="13"/>
        <v>3</v>
      </c>
      <c r="U115" s="158">
        <f>U114*49/100</f>
        <v>118.38890000000001</v>
      </c>
      <c r="V115" s="171">
        <f t="shared" si="14"/>
        <v>2.5340213482851853E-2</v>
      </c>
      <c r="W115" s="164"/>
      <c r="X115" s="161" t="s">
        <v>796</v>
      </c>
    </row>
    <row r="116" spans="2:26" ht="14.25" customHeight="1">
      <c r="B116" s="69" t="str">
        <f t="shared" si="5"/>
        <v>Rawmibawk SC</v>
      </c>
      <c r="C116" s="70">
        <v>116</v>
      </c>
      <c r="D116" s="125"/>
      <c r="E116" s="348"/>
      <c r="F116" s="195" t="s">
        <v>284</v>
      </c>
      <c r="G116" s="193" t="s">
        <v>704</v>
      </c>
      <c r="H116" s="155"/>
      <c r="I116" s="155"/>
      <c r="J116" s="155"/>
      <c r="K116" s="156"/>
      <c r="L116" s="156">
        <v>3</v>
      </c>
      <c r="M116" s="156"/>
      <c r="N116" s="156"/>
      <c r="O116" s="156"/>
      <c r="P116" s="156"/>
      <c r="Q116" s="156"/>
      <c r="R116" s="156"/>
      <c r="S116" s="156"/>
      <c r="T116" s="157">
        <f t="shared" si="13"/>
        <v>3</v>
      </c>
      <c r="U116" s="158">
        <f>U115</f>
        <v>118.38890000000001</v>
      </c>
      <c r="V116" s="171">
        <f t="shared" si="14"/>
        <v>2.5340213482851853E-2</v>
      </c>
      <c r="W116" s="164"/>
      <c r="X116" s="161" t="s">
        <v>796</v>
      </c>
    </row>
    <row r="117" spans="2:26" ht="13.5" customHeight="1">
      <c r="B117" s="69" t="str">
        <f t="shared" si="5"/>
        <v>Rawmibawk SC</v>
      </c>
      <c r="C117" s="70">
        <v>117</v>
      </c>
      <c r="D117" s="125"/>
      <c r="E117" s="348"/>
      <c r="F117" s="195" t="s">
        <v>285</v>
      </c>
      <c r="G117" s="193" t="s">
        <v>704</v>
      </c>
      <c r="H117" s="155"/>
      <c r="I117" s="155"/>
      <c r="J117" s="155"/>
      <c r="K117" s="156"/>
      <c r="L117" s="156">
        <v>3</v>
      </c>
      <c r="M117" s="156"/>
      <c r="N117" s="156"/>
      <c r="O117" s="156"/>
      <c r="P117" s="156"/>
      <c r="Q117" s="156"/>
      <c r="R117" s="156"/>
      <c r="S117" s="156"/>
      <c r="T117" s="157">
        <f t="shared" si="13"/>
        <v>3</v>
      </c>
      <c r="U117" s="158">
        <f>U114</f>
        <v>241.61</v>
      </c>
      <c r="V117" s="171">
        <f t="shared" si="14"/>
        <v>1.2416704606597408E-2</v>
      </c>
      <c r="W117" s="164"/>
      <c r="X117" s="161" t="s">
        <v>796</v>
      </c>
    </row>
    <row r="118" spans="2:26" ht="14.25" customHeight="1">
      <c r="B118" s="69" t="str">
        <f t="shared" si="5"/>
        <v>Rawmibawk SC</v>
      </c>
      <c r="C118" s="70">
        <v>118</v>
      </c>
      <c r="D118" s="125"/>
      <c r="E118" s="191">
        <v>3</v>
      </c>
      <c r="F118" s="195" t="s">
        <v>102</v>
      </c>
      <c r="G118" s="193" t="s">
        <v>704</v>
      </c>
      <c r="H118" s="174">
        <f t="shared" ref="H118:S118" si="16">SUM(H119:H121)</f>
        <v>0</v>
      </c>
      <c r="I118" s="174">
        <f t="shared" si="16"/>
        <v>0</v>
      </c>
      <c r="J118" s="174">
        <f t="shared" si="16"/>
        <v>0</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0</v>
      </c>
      <c r="U118" s="164">
        <f>T111</f>
        <v>52</v>
      </c>
      <c r="V118" s="171">
        <f t="shared" si="14"/>
        <v>0</v>
      </c>
      <c r="W118" s="167"/>
      <c r="X118" s="161" t="s">
        <v>795</v>
      </c>
    </row>
    <row r="119" spans="2:26" ht="14.25" customHeight="1">
      <c r="B119" s="69" t="str">
        <f t="shared" si="5"/>
        <v>Rawmibawk SC</v>
      </c>
      <c r="C119" s="70">
        <v>119</v>
      </c>
      <c r="D119" s="125"/>
      <c r="E119" s="191"/>
      <c r="F119" s="203" t="s">
        <v>630</v>
      </c>
      <c r="G119" s="193" t="s">
        <v>704</v>
      </c>
      <c r="H119" s="155"/>
      <c r="I119" s="155"/>
      <c r="J119" s="155"/>
      <c r="K119" s="156"/>
      <c r="L119" s="156"/>
      <c r="M119" s="156"/>
      <c r="N119" s="156"/>
      <c r="O119" s="156"/>
      <c r="P119" s="156"/>
      <c r="Q119" s="156"/>
      <c r="R119" s="156"/>
      <c r="S119" s="156"/>
      <c r="T119" s="157">
        <f t="shared" si="13"/>
        <v>0</v>
      </c>
      <c r="U119" s="164">
        <f t="shared" ref="U119:U121" si="17">T112</f>
        <v>68</v>
      </c>
      <c r="V119" s="171">
        <f t="shared" si="14"/>
        <v>0</v>
      </c>
      <c r="W119" s="167"/>
      <c r="X119" s="161" t="s">
        <v>795</v>
      </c>
    </row>
    <row r="120" spans="2:26" ht="14.25" customHeight="1">
      <c r="B120" s="69" t="str">
        <f t="shared" si="5"/>
        <v>Rawmibawk SC</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36</v>
      </c>
      <c r="V120" s="171">
        <f t="shared" si="14"/>
        <v>0</v>
      </c>
      <c r="W120" s="167"/>
      <c r="X120" s="161" t="s">
        <v>795</v>
      </c>
    </row>
    <row r="121" spans="2:26" ht="14.25" customHeight="1">
      <c r="B121" s="69" t="str">
        <f t="shared" si="5"/>
        <v>Rawmibawk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3</v>
      </c>
      <c r="V121" s="171">
        <f t="shared" si="14"/>
        <v>0</v>
      </c>
      <c r="W121" s="167"/>
      <c r="X121" s="161" t="s">
        <v>795</v>
      </c>
    </row>
    <row r="122" spans="2:26" ht="1.5" customHeight="1">
      <c r="B122" s="69" t="str">
        <f t="shared" si="5"/>
        <v>Rawmibawk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Rawmibawk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Rawmibawk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Rawmibawk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Rawmibawk SC</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Rawmibawk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Rawmibawk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Rawmibawk SC</v>
      </c>
      <c r="C129" s="70">
        <v>129</v>
      </c>
      <c r="D129" s="125"/>
      <c r="E129" s="191">
        <v>5</v>
      </c>
      <c r="F129" s="195" t="s">
        <v>114</v>
      </c>
      <c r="G129" s="193" t="s">
        <v>704</v>
      </c>
      <c r="H129" s="155"/>
      <c r="I129" s="155"/>
      <c r="J129" s="155"/>
      <c r="K129" s="156"/>
      <c r="L129" s="156"/>
      <c r="M129" s="156"/>
      <c r="N129" s="156"/>
      <c r="O129" s="156"/>
      <c r="P129" s="156"/>
      <c r="Q129" s="156"/>
      <c r="R129" s="156"/>
      <c r="S129" s="156"/>
      <c r="T129" s="157">
        <f>SUM(H129:S129)</f>
        <v>0</v>
      </c>
      <c r="U129" s="164"/>
      <c r="V129" s="369">
        <f>IF(G20=0,0,(T125+T126+T127+T128+T129)*1000/G20)</f>
        <v>0</v>
      </c>
      <c r="W129" s="367" t="s">
        <v>650</v>
      </c>
      <c r="X129" s="177"/>
    </row>
    <row r="130" spans="2:25" ht="1.5" customHeight="1">
      <c r="B130" s="69" t="str">
        <f t="shared" ref="B130:B174" si="18">B129</f>
        <v>Rawmibawk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Rawmibawk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Rawmibawk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Rawmibawk SC</v>
      </c>
      <c r="C133" s="70">
        <v>133</v>
      </c>
      <c r="D133" s="125"/>
      <c r="E133" s="152">
        <v>1</v>
      </c>
      <c r="F133" s="172" t="s">
        <v>293</v>
      </c>
      <c r="G133" s="193" t="s">
        <v>86</v>
      </c>
      <c r="H133" s="155">
        <v>1</v>
      </c>
      <c r="I133" s="155">
        <v>1</v>
      </c>
      <c r="J133" s="155">
        <v>1</v>
      </c>
      <c r="K133" s="156">
        <v>1</v>
      </c>
      <c r="L133" s="156">
        <v>1</v>
      </c>
      <c r="M133" s="156"/>
      <c r="N133" s="156"/>
      <c r="O133" s="156"/>
      <c r="P133" s="156"/>
      <c r="Q133" s="156"/>
      <c r="R133" s="156"/>
      <c r="S133" s="156"/>
      <c r="T133" s="157">
        <f>SUM(H133:S133)</f>
        <v>5</v>
      </c>
      <c r="U133" s="164">
        <f>T56</f>
        <v>2</v>
      </c>
      <c r="V133" s="171">
        <f>IF(U133=0,0,T133/U133)</f>
        <v>2.5</v>
      </c>
      <c r="W133" s="164"/>
      <c r="X133" s="177"/>
    </row>
    <row r="134" spans="2:25" ht="15" customHeight="1">
      <c r="B134" s="69" t="str">
        <f t="shared" si="18"/>
        <v>Rawmibawk SC</v>
      </c>
      <c r="C134" s="70">
        <v>134</v>
      </c>
      <c r="D134" s="125"/>
      <c r="E134" s="152">
        <v>2</v>
      </c>
      <c r="F134" s="192" t="s">
        <v>85</v>
      </c>
      <c r="G134" s="193" t="s">
        <v>86</v>
      </c>
      <c r="H134" s="155">
        <v>1</v>
      </c>
      <c r="I134" s="155">
        <v>1</v>
      </c>
      <c r="J134" s="155">
        <v>1</v>
      </c>
      <c r="K134" s="156">
        <v>1</v>
      </c>
      <c r="L134" s="156">
        <v>1</v>
      </c>
      <c r="M134" s="156"/>
      <c r="N134" s="156"/>
      <c r="O134" s="156"/>
      <c r="P134" s="156"/>
      <c r="Q134" s="156"/>
      <c r="R134" s="156"/>
      <c r="S134" s="156"/>
      <c r="T134" s="157">
        <f>SUM(H134:S134)</f>
        <v>5</v>
      </c>
      <c r="U134" s="158">
        <f>G27</f>
        <v>13</v>
      </c>
      <c r="V134" s="171">
        <f>IF(U134=0,0,T134/U134)</f>
        <v>0.38461538461538464</v>
      </c>
      <c r="W134" s="199"/>
      <c r="X134" s="161" t="s">
        <v>796</v>
      </c>
    </row>
    <row r="135" spans="2:25" ht="1.5" customHeight="1">
      <c r="B135" s="69" t="str">
        <f t="shared" si="18"/>
        <v>Rawmibawk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Rawmibawk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Rawmibawk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Rawmibawk SC</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Rawmibawk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Rawmibawk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Rawmibawk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Rawmibawk SC</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Rawmibawk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Rawmibawk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Rawmibawk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Rawmibawk SC</v>
      </c>
      <c r="C146" s="70">
        <v>146</v>
      </c>
      <c r="D146" s="125"/>
      <c r="E146" s="191">
        <v>1</v>
      </c>
      <c r="F146" s="225" t="s">
        <v>824</v>
      </c>
      <c r="G146" s="372" t="s">
        <v>206</v>
      </c>
      <c r="H146" s="163">
        <v>1</v>
      </c>
      <c r="I146" s="163"/>
      <c r="J146" s="163"/>
      <c r="K146" s="163"/>
      <c r="L146" s="163"/>
      <c r="M146" s="163"/>
      <c r="N146" s="163"/>
      <c r="O146" s="163"/>
      <c r="P146" s="163"/>
      <c r="Q146" s="163"/>
      <c r="R146" s="163"/>
      <c r="S146" s="163"/>
      <c r="T146" s="157">
        <f>COUNTIF(H146:S146,1)</f>
        <v>1</v>
      </c>
      <c r="U146" s="158">
        <f>COUNT(H146:S146)</f>
        <v>1</v>
      </c>
      <c r="V146" s="171">
        <f>IF(U146=0,0,T146/U146)</f>
        <v>1</v>
      </c>
      <c r="W146" s="164">
        <v>5</v>
      </c>
      <c r="X146" s="161"/>
    </row>
    <row r="147" spans="2:24" ht="1.5" customHeight="1">
      <c r="B147" s="69" t="str">
        <f t="shared" si="18"/>
        <v>Rawmibawk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Rawmibawk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Rawmibawk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Rawmibawk SC</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Rawmibawk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Rawmibawk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Rawmibawk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Rawmibawk SC</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Rawmibawk SC</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Rawmibawk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Rawmibawk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Rawmibawk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Rawmibawk SC</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Rawmibawk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Rawmibawk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Rawmibawk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Rawmibawk SC</v>
      </c>
      <c r="C163" s="70">
        <v>163</v>
      </c>
      <c r="D163" s="125"/>
      <c r="E163" s="152">
        <v>1</v>
      </c>
      <c r="F163" s="349" t="s">
        <v>309</v>
      </c>
      <c r="G163" s="193" t="s">
        <v>310</v>
      </c>
      <c r="H163" s="155">
        <v>39</v>
      </c>
      <c r="I163" s="155"/>
      <c r="J163" s="155">
        <v>43</v>
      </c>
      <c r="K163" s="155">
        <v>38</v>
      </c>
      <c r="L163" s="155">
        <v>48</v>
      </c>
      <c r="M163" s="155"/>
      <c r="N163" s="155"/>
      <c r="O163" s="155"/>
      <c r="P163" s="155"/>
      <c r="Q163" s="155"/>
      <c r="R163" s="155"/>
      <c r="S163" s="155"/>
      <c r="T163" s="157">
        <f t="shared" ref="T163:T169" si="19">SUM(H163:S163)</f>
        <v>168</v>
      </c>
      <c r="U163" s="158">
        <f>40*G20/100</f>
        <v>261.2</v>
      </c>
      <c r="V163" s="171">
        <f t="shared" ref="V163:V168" si="20">IF(U163=0,0,T163/U163)</f>
        <v>0.64318529862174578</v>
      </c>
      <c r="W163" s="164">
        <v>5</v>
      </c>
      <c r="X163" s="161" t="s">
        <v>796</v>
      </c>
    </row>
    <row r="164" spans="2:24" ht="20.25" customHeight="1">
      <c r="B164" s="69" t="str">
        <f t="shared" si="18"/>
        <v>Rawmibawk SC</v>
      </c>
      <c r="C164" s="70">
        <v>164</v>
      </c>
      <c r="D164" s="125"/>
      <c r="E164" s="152">
        <v>2</v>
      </c>
      <c r="F164" s="195" t="s">
        <v>311</v>
      </c>
      <c r="G164" s="193" t="s">
        <v>705</v>
      </c>
      <c r="H164" s="155"/>
      <c r="I164" s="155"/>
      <c r="J164" s="155"/>
      <c r="K164" s="156"/>
      <c r="L164" s="156">
        <v>27</v>
      </c>
      <c r="M164" s="156"/>
      <c r="N164" s="156"/>
      <c r="O164" s="156"/>
      <c r="P164" s="156"/>
      <c r="Q164" s="156"/>
      <c r="R164" s="156"/>
      <c r="S164" s="156"/>
      <c r="T164" s="157">
        <f t="shared" si="19"/>
        <v>27</v>
      </c>
      <c r="U164" s="158">
        <f>COUNT(H164:S164)*20</f>
        <v>20</v>
      </c>
      <c r="V164" s="171">
        <f t="shared" si="20"/>
        <v>1.35</v>
      </c>
      <c r="W164" s="164"/>
      <c r="X164" s="161"/>
    </row>
    <row r="165" spans="2:24" ht="26.25" customHeight="1">
      <c r="B165" s="69" t="str">
        <f t="shared" si="18"/>
        <v>Rawmibawk SC</v>
      </c>
      <c r="C165" s="70">
        <v>165</v>
      </c>
      <c r="D165" s="125"/>
      <c r="E165" s="152">
        <v>3</v>
      </c>
      <c r="F165" s="195" t="s">
        <v>119</v>
      </c>
      <c r="G165" s="193" t="s">
        <v>705</v>
      </c>
      <c r="H165" s="163"/>
      <c r="I165" s="163"/>
      <c r="J165" s="163"/>
      <c r="K165" s="163"/>
      <c r="L165" s="163"/>
      <c r="M165" s="163"/>
      <c r="N165" s="163"/>
      <c r="O165" s="163"/>
      <c r="P165" s="163"/>
      <c r="Q165" s="163"/>
      <c r="R165" s="163"/>
      <c r="S165" s="163"/>
      <c r="T165" s="157">
        <f>COUNTIF(H165:S165,1)</f>
        <v>0</v>
      </c>
      <c r="U165" s="158">
        <f>COUNT(H165:S165)</f>
        <v>0</v>
      </c>
      <c r="V165" s="171">
        <f t="shared" si="20"/>
        <v>0</v>
      </c>
      <c r="W165" s="164"/>
      <c r="X165" s="161"/>
    </row>
    <row r="166" spans="2:24" ht="14.25" customHeight="1">
      <c r="B166" s="69" t="str">
        <f t="shared" si="18"/>
        <v>Rawmibawk SC</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13.06</v>
      </c>
      <c r="V166" s="171">
        <f t="shared" si="20"/>
        <v>0</v>
      </c>
      <c r="W166" s="164"/>
      <c r="X166" s="179"/>
    </row>
    <row r="167" spans="2:24" ht="14.25" customHeight="1">
      <c r="B167" s="69" t="str">
        <f t="shared" si="18"/>
        <v>Rawmibawk SC</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Rawmibawk SC</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Rawmibawk SC</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Rawmibawk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Rawmibawk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Rawmibawk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Rawmibawk SC</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0.75</v>
      </c>
      <c r="V173" s="159">
        <f>IF(U173=0,0,T173/U173)</f>
        <v>0</v>
      </c>
      <c r="W173" s="164"/>
      <c r="X173" s="268" t="s">
        <v>655</v>
      </c>
    </row>
    <row r="174" spans="2:24" ht="14.4" customHeight="1">
      <c r="B174" s="69" t="str">
        <f t="shared" si="18"/>
        <v>Rawmibawk SC</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0.1</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1</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653</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11.1663</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0</v>
      </c>
      <c r="K184" s="248">
        <f t="shared" si="22"/>
        <v>2</v>
      </c>
      <c r="L184" s="380">
        <f t="shared" si="22"/>
        <v>0</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0</v>
      </c>
      <c r="K185" s="248">
        <f t="shared" si="22"/>
        <v>121</v>
      </c>
      <c r="L185" s="380">
        <f t="shared" si="22"/>
        <v>0</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0</v>
      </c>
      <c r="K186" s="248">
        <f t="shared" si="22"/>
        <v>0</v>
      </c>
      <c r="L186" s="380">
        <f t="shared" si="22"/>
        <v>0</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0</v>
      </c>
      <c r="K187" s="260">
        <f t="shared" si="22"/>
        <v>0</v>
      </c>
      <c r="L187" s="383">
        <f t="shared" si="22"/>
        <v>0</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0</v>
      </c>
      <c r="K188" s="260">
        <f t="shared" si="22"/>
        <v>0</v>
      </c>
      <c r="L188" s="383">
        <f t="shared" si="22"/>
        <v>0</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168</v>
      </c>
      <c r="K189" s="248">
        <f>U163</f>
        <v>261.2</v>
      </c>
      <c r="L189" s="380">
        <f>V163</f>
        <v>0.64318529862174578</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5</v>
      </c>
      <c r="K190" s="248">
        <f t="shared" si="23"/>
        <v>11.1663</v>
      </c>
      <c r="L190" s="380">
        <f t="shared" si="23"/>
        <v>0.44777589711900989</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5</v>
      </c>
      <c r="K191" s="248">
        <f t="shared" si="23"/>
        <v>5</v>
      </c>
      <c r="L191" s="380">
        <f t="shared" si="23"/>
        <v>1</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2</v>
      </c>
      <c r="K192" s="248">
        <f t="shared" si="23"/>
        <v>5</v>
      </c>
      <c r="L192" s="380">
        <f t="shared" si="23"/>
        <v>0.4</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2</v>
      </c>
      <c r="K193" s="248">
        <f>U54</f>
        <v>5</v>
      </c>
      <c r="L193" s="380">
        <f>V54</f>
        <v>0.4</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2</v>
      </c>
      <c r="K194" s="248">
        <f>U51</f>
        <v>5</v>
      </c>
      <c r="L194" s="380">
        <f>V51</f>
        <v>0.4</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2</v>
      </c>
      <c r="K195" s="248">
        <f>U59</f>
        <v>0</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v>
      </c>
      <c r="K196" s="248">
        <f>U56</f>
        <v>2</v>
      </c>
      <c r="L196" s="380">
        <f>V56</f>
        <v>1</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2</v>
      </c>
      <c r="K197" s="248">
        <f>U64</f>
        <v>2</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2</v>
      </c>
      <c r="K198" s="248">
        <f>U66</f>
        <v>2</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4</v>
      </c>
      <c r="K199" s="248">
        <f t="shared" si="24"/>
        <v>5</v>
      </c>
      <c r="L199" s="380">
        <f t="shared" si="24"/>
        <v>0.8</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2</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7</v>
      </c>
      <c r="K201" s="248">
        <f t="shared" si="25"/>
        <v>2</v>
      </c>
      <c r="L201" s="380">
        <f t="shared" si="25"/>
        <v>3.5</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0</v>
      </c>
      <c r="K202" s="248">
        <f t="shared" si="25"/>
        <v>10.534899224647406</v>
      </c>
      <c r="L202" s="380">
        <f t="shared" si="25"/>
        <v>0</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0</v>
      </c>
      <c r="K203" s="248">
        <f t="shared" si="25"/>
        <v>10.482224728524175</v>
      </c>
      <c r="L203" s="380">
        <f t="shared" si="25"/>
        <v>0</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0</v>
      </c>
      <c r="K204" s="248">
        <f t="shared" si="25"/>
        <v>10.456019166702822</v>
      </c>
      <c r="L204" s="380">
        <f t="shared" si="25"/>
        <v>0</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87</v>
      </c>
      <c r="K205" s="248">
        <f>U94</f>
        <v>65.3</v>
      </c>
      <c r="L205" s="380">
        <f>V94</f>
        <v>1.332312404287902</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3.36</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52</v>
      </c>
      <c r="K207" s="248">
        <f>U111</f>
        <v>241.61</v>
      </c>
      <c r="L207" s="380">
        <f>V111</f>
        <v>0.2152228798476884</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3</v>
      </c>
      <c r="K208" s="248">
        <f>U114</f>
        <v>241.61</v>
      </c>
      <c r="L208" s="380">
        <f>V114</f>
        <v>1.2416704606597408E-2</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1</v>
      </c>
      <c r="K211" s="260">
        <f>U146</f>
        <v>1</v>
      </c>
      <c r="L211" s="383">
        <f>V146</f>
        <v>1</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1</v>
      </c>
      <c r="K215" s="393">
        <f>U101</f>
        <v>0</v>
      </c>
      <c r="L215" s="394">
        <f>V101</f>
        <v>1.5313935681470139</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2</v>
      </c>
      <c r="K216" s="396">
        <f>T48-(10*T48/100)</f>
        <v>4.5</v>
      </c>
      <c r="L216" s="396">
        <f>G35</f>
        <v>2.5</v>
      </c>
    </row>
  </sheetData>
  <sheetProtection password="CC6B" sheet="1" objects="1" scenarios="1" selectLockedCells="1" autoFilter="0"/>
  <autoFilter ref="D16:X174" xr:uid="{00000000-0009-0000-0000-00000E000000}"/>
  <mergeCells count="2">
    <mergeCell ref="F4:U4"/>
    <mergeCell ref="V8:W8"/>
  </mergeCells>
  <hyperlinks>
    <hyperlink ref="X8" location="INDEX!A1" display="..Go to INDEX.." xr:uid="{00000000-0004-0000-0E00-000000000000}"/>
  </hyperlinks>
  <pageMargins left="0.23622047244094491" right="0" top="0.51181102362204722" bottom="0.23622047244094491" header="0" footer="0"/>
  <pageSetup paperSize="9" scale="9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Siahatla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Siahatla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Siahatla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Siahatla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Siahatla SC</v>
      </c>
      <c r="C5" s="70">
        <v>5</v>
      </c>
      <c r="E5" s="70"/>
      <c r="F5" s="86"/>
      <c r="G5" s="315"/>
      <c r="H5" s="88"/>
      <c r="I5" s="86"/>
      <c r="J5" s="86"/>
      <c r="K5" s="86"/>
      <c r="L5" s="86"/>
      <c r="M5" s="86"/>
      <c r="N5" s="86"/>
      <c r="O5" s="86"/>
      <c r="P5" s="86"/>
      <c r="Q5" s="86"/>
      <c r="R5" s="86"/>
      <c r="S5" s="86"/>
      <c r="T5" s="86"/>
      <c r="U5" s="89"/>
      <c r="V5" s="86"/>
      <c r="W5" s="89"/>
    </row>
    <row r="6" spans="2:24" ht="14.4">
      <c r="B6" s="69" t="str">
        <f t="shared" si="0"/>
        <v>Siahatla SC</v>
      </c>
      <c r="C6" s="70">
        <v>6</v>
      </c>
      <c r="E6" s="70"/>
      <c r="F6" s="90" t="s">
        <v>204</v>
      </c>
      <c r="G6" s="316" t="s">
        <v>842</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Siahatla SC</v>
      </c>
      <c r="C7" s="70">
        <v>7</v>
      </c>
      <c r="E7" s="70"/>
      <c r="F7" s="90" t="s">
        <v>207</v>
      </c>
      <c r="G7" s="115" t="s">
        <v>895</v>
      </c>
      <c r="H7" s="102"/>
      <c r="I7" s="102"/>
      <c r="J7" s="102"/>
      <c r="K7" s="102"/>
      <c r="L7" s="319"/>
      <c r="M7" s="86"/>
      <c r="N7" s="103" t="s">
        <v>22</v>
      </c>
      <c r="O7" s="100"/>
      <c r="P7" s="277" t="s">
        <v>900</v>
      </c>
      <c r="Q7" s="104"/>
      <c r="R7" s="104"/>
      <c r="S7" s="104"/>
      <c r="T7" s="104"/>
      <c r="U7" s="320"/>
      <c r="V7" s="86"/>
      <c r="W7" s="89"/>
    </row>
    <row r="8" spans="2:24" ht="15" customHeight="1">
      <c r="B8" s="69" t="str">
        <f t="shared" si="0"/>
        <v>Siahatla SC</v>
      </c>
      <c r="C8" s="70">
        <v>8</v>
      </c>
      <c r="E8" s="70"/>
      <c r="F8" s="90" t="s">
        <v>208</v>
      </c>
      <c r="G8" s="115" t="s">
        <v>896</v>
      </c>
      <c r="H8" s="102"/>
      <c r="I8" s="102"/>
      <c r="J8" s="102"/>
      <c r="K8" s="102"/>
      <c r="L8" s="319"/>
      <c r="M8" s="86"/>
      <c r="N8" s="103" t="s">
        <v>22</v>
      </c>
      <c r="O8" s="100"/>
      <c r="P8" s="277" t="s">
        <v>901</v>
      </c>
      <c r="Q8" s="104"/>
      <c r="R8" s="104"/>
      <c r="S8" s="104"/>
      <c r="T8" s="104"/>
      <c r="U8" s="320"/>
      <c r="V8" s="649" t="s">
        <v>806</v>
      </c>
      <c r="W8" s="650"/>
      <c r="X8" s="321" t="s">
        <v>829</v>
      </c>
    </row>
    <row r="9" spans="2:24" ht="15" customHeight="1">
      <c r="B9" s="69" t="str">
        <f t="shared" si="0"/>
        <v>Siahatla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Siahatla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Siahatla SC</v>
      </c>
      <c r="C11" s="70">
        <v>11</v>
      </c>
      <c r="E11" s="70"/>
      <c r="F11" s="90" t="s">
        <v>209</v>
      </c>
      <c r="G11" s="115" t="s">
        <v>897</v>
      </c>
      <c r="H11" s="102"/>
      <c r="I11" s="102"/>
      <c r="J11" s="102"/>
      <c r="K11" s="102"/>
      <c r="L11" s="319"/>
      <c r="M11" s="86"/>
      <c r="N11" s="103" t="s">
        <v>22</v>
      </c>
      <c r="O11" s="100"/>
      <c r="P11" s="277"/>
      <c r="Q11" s="104"/>
      <c r="R11" s="104"/>
      <c r="S11" s="104"/>
      <c r="T11" s="104"/>
      <c r="U11" s="320"/>
      <c r="V11" s="86"/>
      <c r="W11" s="89"/>
    </row>
    <row r="12" spans="2:24" ht="15" customHeight="1">
      <c r="B12" s="69" t="str">
        <f t="shared" si="0"/>
        <v>Siahatla SC</v>
      </c>
      <c r="C12" s="70">
        <v>12</v>
      </c>
      <c r="E12" s="70"/>
      <c r="F12" s="122"/>
      <c r="G12" s="115" t="s">
        <v>898</v>
      </c>
      <c r="H12" s="102"/>
      <c r="I12" s="102"/>
      <c r="J12" s="102"/>
      <c r="K12" s="102"/>
      <c r="L12" s="319"/>
      <c r="M12" s="86"/>
      <c r="N12" s="103" t="s">
        <v>22</v>
      </c>
      <c r="O12" s="100"/>
      <c r="P12" s="277"/>
      <c r="Q12" s="104"/>
      <c r="R12" s="104"/>
      <c r="S12" s="104"/>
      <c r="T12" s="104"/>
      <c r="U12" s="320"/>
      <c r="V12" s="86"/>
      <c r="W12" s="89"/>
    </row>
    <row r="13" spans="2:24" ht="15" customHeight="1">
      <c r="B13" s="69" t="str">
        <f t="shared" si="0"/>
        <v>Siahatla SC</v>
      </c>
      <c r="C13" s="70">
        <v>13</v>
      </c>
      <c r="E13" s="70"/>
      <c r="F13" s="122"/>
      <c r="G13" s="115" t="s">
        <v>899</v>
      </c>
      <c r="H13" s="102"/>
      <c r="I13" s="102"/>
      <c r="J13" s="102"/>
      <c r="K13" s="102"/>
      <c r="L13" s="319"/>
      <c r="M13" s="86"/>
      <c r="N13" s="103" t="s">
        <v>22</v>
      </c>
      <c r="O13" s="100"/>
      <c r="P13" s="277"/>
      <c r="Q13" s="104"/>
      <c r="R13" s="104"/>
      <c r="S13" s="104"/>
      <c r="T13" s="104"/>
      <c r="U13" s="320"/>
      <c r="V13" s="86"/>
      <c r="W13" s="89"/>
    </row>
    <row r="14" spans="2:24" ht="15" customHeight="1">
      <c r="B14" s="69" t="str">
        <f t="shared" si="0"/>
        <v>Siahatla SC</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Siahatla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Siahatla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Siahatla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Siahatla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Siahatla SC</v>
      </c>
      <c r="C19" s="70">
        <v>19</v>
      </c>
      <c r="E19" s="152">
        <v>1</v>
      </c>
      <c r="F19" s="325" t="s">
        <v>212</v>
      </c>
      <c r="G19" s="326">
        <v>4</v>
      </c>
      <c r="H19" s="327" t="s">
        <v>213</v>
      </c>
      <c r="I19" s="74"/>
      <c r="J19" s="328">
        <v>1</v>
      </c>
      <c r="K19" s="329" t="s">
        <v>214</v>
      </c>
      <c r="L19" s="330"/>
      <c r="M19" s="330"/>
      <c r="N19" s="330"/>
      <c r="O19" s="330"/>
      <c r="P19" s="330"/>
      <c r="Q19" s="330"/>
      <c r="R19" s="330"/>
      <c r="S19" s="330"/>
      <c r="T19" s="330"/>
      <c r="U19" s="330"/>
      <c r="V19" s="330"/>
      <c r="W19" s="331"/>
      <c r="X19" s="332">
        <f>1.71*G20/100</f>
        <v>79.8399</v>
      </c>
    </row>
    <row r="20" spans="2:24" ht="18.600000000000001" customHeight="1">
      <c r="B20" s="69" t="str">
        <f t="shared" si="0"/>
        <v>Siahatla SC</v>
      </c>
      <c r="C20" s="70">
        <v>20</v>
      </c>
      <c r="E20" s="152">
        <v>2</v>
      </c>
      <c r="F20" s="333" t="s">
        <v>215</v>
      </c>
      <c r="G20" s="326">
        <v>4669</v>
      </c>
      <c r="H20" s="327" t="s">
        <v>213</v>
      </c>
      <c r="I20" s="74"/>
      <c r="J20" s="134">
        <v>2</v>
      </c>
      <c r="K20" s="329" t="s">
        <v>216</v>
      </c>
      <c r="L20" s="330"/>
      <c r="M20" s="330"/>
      <c r="N20" s="330"/>
      <c r="O20" s="330"/>
      <c r="P20" s="330"/>
      <c r="Q20" s="330"/>
      <c r="R20" s="330"/>
      <c r="S20" s="330"/>
      <c r="T20" s="330"/>
      <c r="U20" s="330"/>
      <c r="V20" s="330"/>
      <c r="W20" s="331"/>
      <c r="X20" s="334">
        <f>X19-(X19*10/100)</f>
        <v>71.855909999999994</v>
      </c>
    </row>
    <row r="21" spans="2:24" ht="18.600000000000001" customHeight="1">
      <c r="B21" s="69" t="str">
        <f t="shared" si="0"/>
        <v>Siahatla SC</v>
      </c>
      <c r="C21" s="70">
        <v>21</v>
      </c>
      <c r="E21" s="152">
        <v>3</v>
      </c>
      <c r="F21" s="325" t="s">
        <v>217</v>
      </c>
      <c r="G21" s="326">
        <v>828</v>
      </c>
      <c r="H21" s="327" t="s">
        <v>213</v>
      </c>
      <c r="I21" s="335">
        <f>G20/G21</f>
        <v>5.6388888888888893</v>
      </c>
      <c r="J21" s="134">
        <v>3</v>
      </c>
      <c r="K21" s="329" t="s">
        <v>218</v>
      </c>
      <c r="L21" s="330"/>
      <c r="M21" s="330"/>
      <c r="N21" s="330"/>
      <c r="O21" s="330"/>
      <c r="P21" s="330"/>
      <c r="Q21" s="330"/>
      <c r="R21" s="330"/>
      <c r="S21" s="330"/>
      <c r="T21" s="330"/>
      <c r="U21" s="330"/>
      <c r="V21" s="330"/>
      <c r="W21" s="331"/>
      <c r="X21" s="334">
        <f>X20-(X20*17.88/1000)</f>
        <v>70.571126329199998</v>
      </c>
    </row>
    <row r="22" spans="2:24" ht="18.600000000000001" customHeight="1">
      <c r="B22" s="69" t="str">
        <f t="shared" si="0"/>
        <v>Siahatla SC</v>
      </c>
      <c r="C22" s="70">
        <v>22</v>
      </c>
      <c r="E22" s="152">
        <v>4</v>
      </c>
      <c r="F22" s="325" t="s">
        <v>219</v>
      </c>
      <c r="G22" s="326">
        <v>424</v>
      </c>
      <c r="H22" s="327" t="s">
        <v>213</v>
      </c>
      <c r="I22" s="74"/>
      <c r="J22" s="134">
        <v>4</v>
      </c>
      <c r="K22" s="329" t="s">
        <v>220</v>
      </c>
      <c r="L22" s="330"/>
      <c r="M22" s="330"/>
      <c r="N22" s="330"/>
      <c r="O22" s="330"/>
      <c r="P22" s="330"/>
      <c r="Q22" s="330"/>
      <c r="R22" s="330"/>
      <c r="S22" s="330"/>
      <c r="T22" s="330"/>
      <c r="U22" s="330"/>
      <c r="V22" s="330"/>
      <c r="W22" s="331"/>
      <c r="X22" s="334">
        <f>8.78356409745996*G20/100</f>
        <v>410.10460771040556</v>
      </c>
    </row>
    <row r="23" spans="2:24" ht="18.600000000000001" customHeight="1">
      <c r="B23" s="69" t="str">
        <f t="shared" si="0"/>
        <v>Siahatla SC</v>
      </c>
      <c r="C23" s="70">
        <v>23</v>
      </c>
      <c r="E23" s="152">
        <v>5</v>
      </c>
      <c r="F23" s="333" t="s">
        <v>221</v>
      </c>
      <c r="G23" s="326">
        <v>188</v>
      </c>
      <c r="H23" s="327" t="s">
        <v>213</v>
      </c>
      <c r="I23" s="74"/>
      <c r="J23" s="134">
        <v>5</v>
      </c>
      <c r="K23" s="329" t="s">
        <v>222</v>
      </c>
      <c r="L23" s="330"/>
      <c r="M23" s="330"/>
      <c r="N23" s="330"/>
      <c r="O23" s="330"/>
      <c r="P23" s="330"/>
      <c r="Q23" s="330"/>
      <c r="R23" s="330"/>
      <c r="S23" s="330"/>
      <c r="T23" s="330"/>
      <c r="U23" s="330"/>
      <c r="V23" s="330"/>
      <c r="W23" s="331"/>
      <c r="X23" s="334">
        <f>G20*1.6133076913702/100</f>
        <v>75.325336110074645</v>
      </c>
    </row>
    <row r="24" spans="2:24" ht="18.600000000000001" customHeight="1">
      <c r="B24" s="69" t="str">
        <f t="shared" si="0"/>
        <v>Siahatla SC</v>
      </c>
      <c r="C24" s="70">
        <v>24</v>
      </c>
      <c r="E24" s="152">
        <v>6</v>
      </c>
      <c r="F24" s="333" t="s">
        <v>223</v>
      </c>
      <c r="G24" s="326">
        <v>133</v>
      </c>
      <c r="H24" s="327" t="s">
        <v>213</v>
      </c>
      <c r="I24" s="74"/>
      <c r="J24" s="134">
        <v>6</v>
      </c>
      <c r="K24" s="329" t="s">
        <v>224</v>
      </c>
      <c r="L24" s="330"/>
      <c r="M24" s="330"/>
      <c r="N24" s="330"/>
      <c r="O24" s="330"/>
      <c r="P24" s="330"/>
      <c r="Q24" s="330"/>
      <c r="R24" s="330"/>
      <c r="S24" s="330"/>
      <c r="T24" s="330"/>
      <c r="U24" s="330"/>
      <c r="V24" s="330"/>
      <c r="W24" s="331"/>
      <c r="X24" s="334">
        <f>G20*1.60524115291335/100</f>
        <v>74.9487094295243</v>
      </c>
    </row>
    <row r="25" spans="2:24" ht="18.600000000000001" customHeight="1">
      <c r="B25" s="69" t="str">
        <f t="shared" si="0"/>
        <v>Siahatla SC</v>
      </c>
      <c r="C25" s="70">
        <v>25</v>
      </c>
      <c r="E25" s="152">
        <v>7</v>
      </c>
      <c r="F25" s="333" t="s">
        <v>225</v>
      </c>
      <c r="G25" s="326">
        <v>133</v>
      </c>
      <c r="H25" s="327" t="s">
        <v>213</v>
      </c>
      <c r="I25" s="74"/>
      <c r="J25" s="134">
        <v>7</v>
      </c>
      <c r="K25" s="329" t="s">
        <v>226</v>
      </c>
      <c r="L25" s="330"/>
      <c r="M25" s="330"/>
      <c r="N25" s="330"/>
      <c r="O25" s="330"/>
      <c r="P25" s="330"/>
      <c r="Q25" s="330"/>
      <c r="R25" s="330"/>
      <c r="S25" s="330"/>
      <c r="T25" s="330"/>
      <c r="U25" s="330"/>
      <c r="V25" s="330"/>
      <c r="W25" s="331"/>
      <c r="X25" s="334">
        <f>G20*1.60122805003106/100</f>
        <v>74.761337655950186</v>
      </c>
    </row>
    <row r="26" spans="2:24" ht="18.600000000000001" customHeight="1">
      <c r="B26" s="69" t="str">
        <f t="shared" si="0"/>
        <v>Siahatla SC</v>
      </c>
      <c r="C26" s="70">
        <v>26</v>
      </c>
      <c r="E26" s="152">
        <v>8</v>
      </c>
      <c r="F26" s="333" t="s">
        <v>227</v>
      </c>
      <c r="G26" s="326">
        <v>125</v>
      </c>
      <c r="H26" s="327" t="s">
        <v>213</v>
      </c>
      <c r="I26" s="74"/>
      <c r="J26" s="134">
        <v>8</v>
      </c>
      <c r="K26" s="329" t="s">
        <v>228</v>
      </c>
      <c r="L26" s="330"/>
      <c r="M26" s="330"/>
      <c r="N26" s="330"/>
      <c r="O26" s="330"/>
      <c r="P26" s="330"/>
      <c r="Q26" s="330"/>
      <c r="R26" s="330"/>
      <c r="S26" s="330"/>
      <c r="T26" s="330"/>
      <c r="U26" s="330"/>
      <c r="V26" s="330"/>
      <c r="W26" s="331"/>
      <c r="X26" s="334">
        <f>X24*9</f>
        <v>674.53838486571874</v>
      </c>
    </row>
    <row r="27" spans="2:24" ht="18.600000000000001" customHeight="1">
      <c r="B27" s="69" t="str">
        <f t="shared" si="0"/>
        <v>Siahatla SC</v>
      </c>
      <c r="C27" s="70">
        <v>27</v>
      </c>
      <c r="E27" s="152">
        <v>9</v>
      </c>
      <c r="F27" s="333" t="s">
        <v>229</v>
      </c>
      <c r="G27" s="326">
        <v>77</v>
      </c>
      <c r="H27" s="327" t="s">
        <v>213</v>
      </c>
      <c r="I27" s="74"/>
      <c r="J27" s="134">
        <v>9</v>
      </c>
      <c r="K27" s="329" t="s">
        <v>230</v>
      </c>
      <c r="L27" s="330"/>
      <c r="M27" s="330"/>
      <c r="N27" s="330"/>
      <c r="O27" s="330"/>
      <c r="P27" s="330"/>
      <c r="Q27" s="330"/>
      <c r="R27" s="330"/>
      <c r="S27" s="330"/>
      <c r="T27" s="330"/>
      <c r="U27" s="330"/>
      <c r="V27" s="330"/>
      <c r="W27" s="331"/>
      <c r="X27" s="334">
        <f>37*G20/100</f>
        <v>1727.53</v>
      </c>
    </row>
    <row r="28" spans="2:24" ht="18.600000000000001" customHeight="1">
      <c r="B28" s="69" t="str">
        <f t="shared" si="0"/>
        <v>Siahatla SC</v>
      </c>
      <c r="C28" s="70">
        <v>28</v>
      </c>
      <c r="E28" s="152">
        <v>10</v>
      </c>
      <c r="F28" s="333" t="s">
        <v>231</v>
      </c>
      <c r="G28" s="326">
        <v>3</v>
      </c>
      <c r="H28" s="327" t="s">
        <v>213</v>
      </c>
      <c r="I28" s="74"/>
      <c r="J28" s="134">
        <v>10</v>
      </c>
      <c r="K28" s="329" t="s">
        <v>232</v>
      </c>
      <c r="L28" s="330"/>
      <c r="M28" s="330"/>
      <c r="N28" s="330"/>
      <c r="O28" s="330"/>
      <c r="P28" s="330"/>
      <c r="Q28" s="330"/>
      <c r="R28" s="330"/>
      <c r="S28" s="330"/>
      <c r="T28" s="330"/>
      <c r="U28" s="330"/>
      <c r="V28" s="330"/>
      <c r="W28" s="331"/>
      <c r="X28" s="334">
        <f>X27</f>
        <v>1727.53</v>
      </c>
    </row>
    <row r="29" spans="2:24" ht="18.600000000000001" customHeight="1">
      <c r="B29" s="69" t="str">
        <f t="shared" si="0"/>
        <v>Siahatla SC</v>
      </c>
      <c r="C29" s="70">
        <v>29</v>
      </c>
      <c r="E29" s="152">
        <v>11</v>
      </c>
      <c r="F29" s="336" t="s">
        <v>233</v>
      </c>
      <c r="G29" s="326">
        <v>3</v>
      </c>
      <c r="H29" s="327" t="s">
        <v>213</v>
      </c>
      <c r="I29" s="74"/>
      <c r="J29" s="134">
        <v>11</v>
      </c>
      <c r="K29" s="329" t="s">
        <v>234</v>
      </c>
      <c r="L29" s="330"/>
      <c r="M29" s="330"/>
      <c r="N29" s="330"/>
      <c r="O29" s="330"/>
      <c r="P29" s="330"/>
      <c r="Q29" s="330"/>
      <c r="R29" s="330"/>
      <c r="S29" s="330"/>
      <c r="T29" s="330"/>
      <c r="U29" s="330"/>
      <c r="V29" s="330"/>
      <c r="W29" s="331"/>
      <c r="X29" s="334">
        <f>X27</f>
        <v>1727.53</v>
      </c>
    </row>
    <row r="30" spans="2:24" ht="18.600000000000001" customHeight="1">
      <c r="B30" s="69" t="str">
        <f t="shared" si="0"/>
        <v>Siahatla SC</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1727.53</v>
      </c>
    </row>
    <row r="31" spans="2:24" ht="18.600000000000001" customHeight="1">
      <c r="B31" s="69" t="str">
        <f t="shared" si="0"/>
        <v>Siahatla SC</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846.48969999999997</v>
      </c>
    </row>
    <row r="32" spans="2:24" ht="18.600000000000001" customHeight="1">
      <c r="B32" s="69" t="str">
        <f t="shared" si="0"/>
        <v>Siahatla SC</v>
      </c>
      <c r="C32" s="70">
        <v>32</v>
      </c>
      <c r="E32" s="152">
        <v>14</v>
      </c>
      <c r="F32" s="325" t="s">
        <v>239</v>
      </c>
      <c r="G32" s="326">
        <v>45</v>
      </c>
      <c r="H32" s="327" t="s">
        <v>213</v>
      </c>
      <c r="I32" s="74"/>
      <c r="J32" s="134">
        <v>14</v>
      </c>
      <c r="K32" s="329" t="s">
        <v>240</v>
      </c>
      <c r="L32" s="330"/>
      <c r="M32" s="330"/>
      <c r="N32" s="330"/>
      <c r="O32" s="330"/>
      <c r="P32" s="330"/>
      <c r="Q32" s="330"/>
      <c r="R32" s="330"/>
      <c r="S32" s="330"/>
      <c r="T32" s="330"/>
      <c r="U32" s="330"/>
      <c r="V32" s="330"/>
      <c r="W32" s="331"/>
      <c r="X32" s="334">
        <f>49*X27/100</f>
        <v>846.48969999999997</v>
      </c>
    </row>
    <row r="33" spans="2:24" ht="21" customHeight="1">
      <c r="B33" s="69" t="str">
        <f t="shared" si="0"/>
        <v>Siahatla SC</v>
      </c>
      <c r="C33" s="70">
        <v>33</v>
      </c>
      <c r="E33" s="152">
        <v>15</v>
      </c>
      <c r="F33" s="337" t="s">
        <v>609</v>
      </c>
      <c r="G33" s="338">
        <v>12</v>
      </c>
      <c r="H33" s="327" t="s">
        <v>213</v>
      </c>
      <c r="I33" s="74"/>
      <c r="J33" s="134">
        <v>16</v>
      </c>
      <c r="K33" s="329" t="s">
        <v>241</v>
      </c>
      <c r="L33" s="330"/>
      <c r="M33" s="330"/>
      <c r="N33" s="330"/>
      <c r="O33" s="330"/>
      <c r="P33" s="330"/>
      <c r="Q33" s="330"/>
      <c r="R33" s="330"/>
      <c r="S33" s="330"/>
      <c r="T33" s="330"/>
      <c r="U33" s="330"/>
      <c r="V33" s="330"/>
      <c r="W33" s="331"/>
      <c r="X33" s="339">
        <f>12*G20/100</f>
        <v>560.28</v>
      </c>
    </row>
    <row r="34" spans="2:24" ht="21" customHeight="1">
      <c r="B34" s="69" t="str">
        <f t="shared" si="0"/>
        <v>Siahatla SC</v>
      </c>
      <c r="C34" s="70">
        <v>34</v>
      </c>
      <c r="E34" s="152">
        <v>16</v>
      </c>
      <c r="F34" s="337" t="s">
        <v>564</v>
      </c>
      <c r="G34" s="338">
        <v>6</v>
      </c>
      <c r="H34" s="327" t="s">
        <v>213</v>
      </c>
      <c r="I34" s="74"/>
    </row>
    <row r="35" spans="2:24" ht="21" customHeight="1">
      <c r="B35" s="69" t="str">
        <f t="shared" si="0"/>
        <v>Siahatla SC</v>
      </c>
      <c r="C35" s="70">
        <v>35</v>
      </c>
      <c r="E35" s="152"/>
      <c r="F35" s="340" t="s">
        <v>728</v>
      </c>
      <c r="G35" s="341">
        <f>((T48-(10*T48/100))-T62)</f>
        <v>-12.700000000000003</v>
      </c>
      <c r="H35" s="342">
        <f>G35/((T48-(10*T48/100)))</f>
        <v>-0.3813813813813815</v>
      </c>
      <c r="I35" s="74"/>
    </row>
    <row r="36" spans="2:24" ht="6" customHeight="1">
      <c r="B36" s="69" t="str">
        <f t="shared" si="0"/>
        <v>Siahatla SC</v>
      </c>
      <c r="C36" s="70">
        <v>36</v>
      </c>
    </row>
    <row r="37" spans="2:24" ht="7.5" customHeight="1">
      <c r="B37" s="69" t="str">
        <f t="shared" si="0"/>
        <v>Siahatla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Siahatla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Siahatla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Siahatla SC</v>
      </c>
      <c r="C40" s="70">
        <v>40</v>
      </c>
      <c r="D40" s="125"/>
      <c r="E40" s="345">
        <v>1</v>
      </c>
      <c r="F40" s="168" t="s">
        <v>290</v>
      </c>
      <c r="G40" s="193" t="s">
        <v>86</v>
      </c>
      <c r="H40" s="155"/>
      <c r="I40" s="155"/>
      <c r="J40" s="155"/>
      <c r="K40" s="156">
        <v>15</v>
      </c>
      <c r="L40" s="156">
        <v>2</v>
      </c>
      <c r="M40" s="156"/>
      <c r="N40" s="156"/>
      <c r="O40" s="156"/>
      <c r="P40" s="156"/>
      <c r="Q40" s="156"/>
      <c r="R40" s="156"/>
      <c r="S40" s="156"/>
      <c r="T40" s="157">
        <f>SUM(H40:S40)</f>
        <v>17</v>
      </c>
      <c r="U40" s="164">
        <f>T62</f>
        <v>46</v>
      </c>
      <c r="V40" s="171">
        <f>IF(U40=0,0,T40/U40)</f>
        <v>0.36956521739130432</v>
      </c>
      <c r="W40" s="199">
        <v>5</v>
      </c>
      <c r="X40" s="177"/>
    </row>
    <row r="41" spans="2:24" ht="22.5" customHeight="1">
      <c r="B41" s="69" t="str">
        <f t="shared" si="0"/>
        <v>Siahatla SC</v>
      </c>
      <c r="C41" s="70">
        <v>41</v>
      </c>
      <c r="D41" s="125"/>
      <c r="E41" s="345">
        <v>2</v>
      </c>
      <c r="F41" s="346" t="s">
        <v>291</v>
      </c>
      <c r="G41" s="193" t="s">
        <v>86</v>
      </c>
      <c r="H41" s="155"/>
      <c r="I41" s="155"/>
      <c r="J41" s="155"/>
      <c r="K41" s="156"/>
      <c r="L41" s="156"/>
      <c r="M41" s="156"/>
      <c r="N41" s="156"/>
      <c r="O41" s="156"/>
      <c r="P41" s="156"/>
      <c r="Q41" s="156"/>
      <c r="R41" s="156"/>
      <c r="S41" s="156"/>
      <c r="T41" s="157">
        <f>SUM(H41:S41)</f>
        <v>0</v>
      </c>
      <c r="U41" s="158">
        <f>G21</f>
        <v>828</v>
      </c>
      <c r="V41" s="171">
        <f>IF(U41=0,0,T41/U41)</f>
        <v>0</v>
      </c>
      <c r="W41" s="199">
        <v>10</v>
      </c>
      <c r="X41" s="161" t="s">
        <v>796</v>
      </c>
    </row>
    <row r="42" spans="2:24" ht="20.399999999999999" customHeight="1">
      <c r="B42" s="69" t="str">
        <f t="shared" si="0"/>
        <v>Siahatla SC</v>
      </c>
      <c r="C42" s="70">
        <v>42</v>
      </c>
      <c r="D42" s="125"/>
      <c r="E42" s="345">
        <v>3</v>
      </c>
      <c r="F42" s="242" t="s">
        <v>673</v>
      </c>
      <c r="G42" s="193" t="s">
        <v>86</v>
      </c>
      <c r="H42" s="163"/>
      <c r="I42" s="163">
        <v>1</v>
      </c>
      <c r="J42" s="163">
        <v>1</v>
      </c>
      <c r="K42" s="163">
        <v>1</v>
      </c>
      <c r="L42" s="163">
        <v>1</v>
      </c>
      <c r="M42" s="163"/>
      <c r="N42" s="163"/>
      <c r="O42" s="163"/>
      <c r="P42" s="163"/>
      <c r="Q42" s="163"/>
      <c r="R42" s="163"/>
      <c r="S42" s="163"/>
      <c r="T42" s="157">
        <f>SUM(H42:S42)</f>
        <v>4</v>
      </c>
      <c r="U42" s="158">
        <f>COUNT(H42:S42)</f>
        <v>4</v>
      </c>
      <c r="V42" s="171">
        <f>IF(U42=0,0,T42/U42)</f>
        <v>1</v>
      </c>
      <c r="W42" s="199">
        <v>10</v>
      </c>
      <c r="X42" s="161"/>
    </row>
    <row r="43" spans="2:24" ht="21" customHeight="1">
      <c r="B43" s="69" t="str">
        <f t="shared" si="0"/>
        <v>Siahatla SC</v>
      </c>
      <c r="C43" s="70">
        <v>43</v>
      </c>
      <c r="D43" s="125"/>
      <c r="E43" s="345">
        <v>4</v>
      </c>
      <c r="F43" s="153" t="s">
        <v>610</v>
      </c>
      <c r="G43" s="193" t="s">
        <v>86</v>
      </c>
      <c r="H43" s="155"/>
      <c r="I43" s="155">
        <v>1</v>
      </c>
      <c r="J43" s="155">
        <v>1</v>
      </c>
      <c r="K43" s="163">
        <v>1</v>
      </c>
      <c r="L43" s="163">
        <v>1</v>
      </c>
      <c r="M43" s="163"/>
      <c r="N43" s="163"/>
      <c r="O43" s="163"/>
      <c r="P43" s="163"/>
      <c r="Q43" s="163"/>
      <c r="R43" s="163"/>
      <c r="S43" s="163"/>
      <c r="T43" s="157">
        <f>SUM(H43:S43)</f>
        <v>4</v>
      </c>
      <c r="U43" s="158">
        <f>12*G33</f>
        <v>144</v>
      </c>
      <c r="V43" s="171">
        <f>IF(U43=0,0,T43/U43)</f>
        <v>2.7777777777777776E-2</v>
      </c>
      <c r="W43" s="199">
        <v>10</v>
      </c>
      <c r="X43" s="161" t="s">
        <v>796</v>
      </c>
    </row>
    <row r="44" spans="2:24" ht="12.9" customHeight="1">
      <c r="B44" s="69" t="str">
        <f t="shared" si="0"/>
        <v>Siahatla SC</v>
      </c>
      <c r="C44" s="70">
        <v>44</v>
      </c>
      <c r="D44" s="125"/>
      <c r="E44" s="345">
        <v>5</v>
      </c>
      <c r="F44" s="168" t="s">
        <v>307</v>
      </c>
      <c r="G44" s="193" t="s">
        <v>86</v>
      </c>
      <c r="H44" s="155"/>
      <c r="I44" s="155">
        <v>1</v>
      </c>
      <c r="J44" s="155">
        <v>1</v>
      </c>
      <c r="K44" s="163">
        <v>1</v>
      </c>
      <c r="L44" s="163">
        <v>1</v>
      </c>
      <c r="M44" s="163"/>
      <c r="N44" s="163"/>
      <c r="O44" s="163"/>
      <c r="P44" s="163"/>
      <c r="Q44" s="163"/>
      <c r="R44" s="163"/>
      <c r="S44" s="163"/>
      <c r="T44" s="157">
        <f>COUNTIF(H44:S44,1)</f>
        <v>4</v>
      </c>
      <c r="U44" s="158">
        <f>COUNT(H44:S44)</f>
        <v>4</v>
      </c>
      <c r="V44" s="171">
        <f>IF(U44=0,0,T44/U44)</f>
        <v>1</v>
      </c>
      <c r="W44" s="164">
        <v>5</v>
      </c>
      <c r="X44" s="161" t="s">
        <v>796</v>
      </c>
    </row>
    <row r="45" spans="2:24" ht="2.1" customHeight="1">
      <c r="B45" s="69" t="str">
        <f t="shared" si="0"/>
        <v>Siahatla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Siahatla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Siahatla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Siahatla SC</v>
      </c>
      <c r="C48" s="70">
        <v>48</v>
      </c>
      <c r="E48" s="348">
        <v>1</v>
      </c>
      <c r="F48" s="349" t="s">
        <v>242</v>
      </c>
      <c r="G48" s="193" t="s">
        <v>704</v>
      </c>
      <c r="H48" s="155">
        <v>10</v>
      </c>
      <c r="I48" s="155">
        <v>9</v>
      </c>
      <c r="J48" s="155">
        <v>7</v>
      </c>
      <c r="K48" s="156">
        <v>6</v>
      </c>
      <c r="L48" s="156">
        <v>5</v>
      </c>
      <c r="M48" s="156"/>
      <c r="N48" s="156"/>
      <c r="O48" s="156"/>
      <c r="P48" s="156"/>
      <c r="Q48" s="156"/>
      <c r="R48" s="156"/>
      <c r="S48" s="156"/>
      <c r="T48" s="157">
        <f t="shared" ref="T48:T78" si="1">SUM(H48:S48)</f>
        <v>37</v>
      </c>
      <c r="U48" s="158">
        <f>X19</f>
        <v>79.8399</v>
      </c>
      <c r="V48" s="171">
        <f>IF(X19=0,0,T48/X19)</f>
        <v>0.46342743415259791</v>
      </c>
      <c r="W48" s="199">
        <v>2</v>
      </c>
      <c r="X48" s="161" t="s">
        <v>796</v>
      </c>
    </row>
    <row r="49" spans="2:26" ht="14.4">
      <c r="B49" s="69" t="str">
        <f t="shared" si="0"/>
        <v>Siahatla SC</v>
      </c>
      <c r="C49" s="70">
        <v>49</v>
      </c>
      <c r="D49" s="125"/>
      <c r="E49" s="345">
        <v>2</v>
      </c>
      <c r="F49" s="350" t="s">
        <v>243</v>
      </c>
      <c r="G49" s="193" t="s">
        <v>704</v>
      </c>
      <c r="H49" s="155">
        <v>6</v>
      </c>
      <c r="I49" s="155">
        <v>8</v>
      </c>
      <c r="J49" s="155">
        <v>7</v>
      </c>
      <c r="K49" s="156">
        <v>5</v>
      </c>
      <c r="L49" s="156">
        <v>3</v>
      </c>
      <c r="M49" s="156"/>
      <c r="N49" s="156"/>
      <c r="O49" s="156"/>
      <c r="P49" s="156"/>
      <c r="Q49" s="156"/>
      <c r="R49" s="156"/>
      <c r="S49" s="156"/>
      <c r="T49" s="157">
        <f t="shared" si="1"/>
        <v>29</v>
      </c>
      <c r="U49" s="164">
        <f>T48</f>
        <v>37</v>
      </c>
      <c r="V49" s="171">
        <f>IF(T48=0,0,T49/T48)</f>
        <v>0.78378378378378377</v>
      </c>
      <c r="W49" s="199">
        <v>10</v>
      </c>
      <c r="X49" s="179"/>
    </row>
    <row r="50" spans="2:26" ht="14.4">
      <c r="B50" s="69" t="str">
        <f t="shared" si="0"/>
        <v>Siahatla SC</v>
      </c>
      <c r="C50" s="70">
        <v>50</v>
      </c>
      <c r="D50" s="125"/>
      <c r="E50" s="345">
        <v>3</v>
      </c>
      <c r="F50" s="350" t="s">
        <v>244</v>
      </c>
      <c r="G50" s="193" t="s">
        <v>704</v>
      </c>
      <c r="H50" s="155">
        <v>7</v>
      </c>
      <c r="I50" s="155">
        <v>7</v>
      </c>
      <c r="J50" s="155"/>
      <c r="K50" s="156">
        <v>2</v>
      </c>
      <c r="L50" s="156">
        <v>1</v>
      </c>
      <c r="M50" s="156"/>
      <c r="N50" s="156"/>
      <c r="O50" s="156"/>
      <c r="P50" s="156"/>
      <c r="Q50" s="156"/>
      <c r="R50" s="156"/>
      <c r="S50" s="156"/>
      <c r="T50" s="157">
        <f t="shared" si="1"/>
        <v>17</v>
      </c>
      <c r="U50" s="164">
        <f>U49</f>
        <v>37</v>
      </c>
      <c r="V50" s="171">
        <f>IF(T48=0,0,T50/T48)</f>
        <v>0.45945945945945948</v>
      </c>
      <c r="W50" s="199">
        <v>10</v>
      </c>
      <c r="X50" s="177"/>
    </row>
    <row r="51" spans="2:26" ht="13.5" customHeight="1">
      <c r="B51" s="69" t="str">
        <f t="shared" si="0"/>
        <v>Siahatla SC</v>
      </c>
      <c r="C51" s="70">
        <v>51</v>
      </c>
      <c r="D51" s="125"/>
      <c r="E51" s="191">
        <v>4</v>
      </c>
      <c r="F51" s="172" t="s">
        <v>245</v>
      </c>
      <c r="G51" s="193" t="s">
        <v>704</v>
      </c>
      <c r="H51" s="155"/>
      <c r="I51" s="155"/>
      <c r="J51" s="155"/>
      <c r="K51" s="156">
        <v>2</v>
      </c>
      <c r="L51" s="156">
        <v>1</v>
      </c>
      <c r="M51" s="156"/>
      <c r="N51" s="156"/>
      <c r="O51" s="156"/>
      <c r="P51" s="156"/>
      <c r="Q51" s="156"/>
      <c r="R51" s="156"/>
      <c r="S51" s="156"/>
      <c r="T51" s="157">
        <f t="shared" si="1"/>
        <v>3</v>
      </c>
      <c r="U51" s="164">
        <f>U50</f>
        <v>37</v>
      </c>
      <c r="V51" s="171">
        <f>IF(U51=0,0,T51/U51)</f>
        <v>8.1081081081081086E-2</v>
      </c>
      <c r="W51" s="164">
        <v>5</v>
      </c>
      <c r="X51" s="177"/>
    </row>
    <row r="52" spans="2:26" ht="13.5" customHeight="1">
      <c r="B52" s="69" t="str">
        <f t="shared" si="0"/>
        <v>Siahatla SC</v>
      </c>
      <c r="C52" s="70">
        <v>52</v>
      </c>
      <c r="D52" s="125"/>
      <c r="E52" s="152">
        <v>5</v>
      </c>
      <c r="F52" s="172" t="s">
        <v>246</v>
      </c>
      <c r="G52" s="193" t="s">
        <v>704</v>
      </c>
      <c r="H52" s="155">
        <v>7</v>
      </c>
      <c r="I52" s="155">
        <v>7</v>
      </c>
      <c r="J52" s="155">
        <v>6</v>
      </c>
      <c r="K52" s="156">
        <v>2</v>
      </c>
      <c r="L52" s="156">
        <v>1</v>
      </c>
      <c r="M52" s="156"/>
      <c r="N52" s="156"/>
      <c r="O52" s="156"/>
      <c r="P52" s="156"/>
      <c r="Q52" s="156"/>
      <c r="R52" s="156"/>
      <c r="S52" s="156"/>
      <c r="T52" s="157">
        <f t="shared" si="1"/>
        <v>23</v>
      </c>
      <c r="U52" s="164">
        <f>U51</f>
        <v>37</v>
      </c>
      <c r="V52" s="171">
        <f>IF(U52=0,0,T52/U52)</f>
        <v>0.6216216216216216</v>
      </c>
      <c r="W52" s="164"/>
      <c r="X52" s="177"/>
    </row>
    <row r="53" spans="2:26" ht="13.5" customHeight="1">
      <c r="B53" s="69" t="str">
        <f t="shared" si="0"/>
        <v>Siahatla SC</v>
      </c>
      <c r="C53" s="70">
        <v>53</v>
      </c>
      <c r="D53" s="125"/>
      <c r="E53" s="152">
        <v>6</v>
      </c>
      <c r="F53" s="172" t="s">
        <v>247</v>
      </c>
      <c r="G53" s="193" t="s">
        <v>704</v>
      </c>
      <c r="H53" s="155">
        <v>4</v>
      </c>
      <c r="I53" s="155">
        <v>5</v>
      </c>
      <c r="J53" s="155">
        <v>6</v>
      </c>
      <c r="K53" s="156">
        <v>9</v>
      </c>
      <c r="L53" s="156">
        <v>4</v>
      </c>
      <c r="M53" s="156"/>
      <c r="N53" s="156"/>
      <c r="O53" s="156"/>
      <c r="P53" s="156"/>
      <c r="Q53" s="156"/>
      <c r="R53" s="156"/>
      <c r="S53" s="156"/>
      <c r="T53" s="157">
        <f t="shared" si="1"/>
        <v>28</v>
      </c>
      <c r="U53" s="164">
        <f>U52</f>
        <v>37</v>
      </c>
      <c r="V53" s="171">
        <f>IF(U53=0,0,T53/U53)</f>
        <v>0.7567567567567568</v>
      </c>
      <c r="W53" s="164"/>
      <c r="X53" s="177"/>
    </row>
    <row r="54" spans="2:26" ht="13.5" customHeight="1">
      <c r="B54" s="69" t="str">
        <f t="shared" si="0"/>
        <v>Siahatla SC</v>
      </c>
      <c r="C54" s="70">
        <v>54</v>
      </c>
      <c r="D54" s="125"/>
      <c r="E54" s="348">
        <v>7</v>
      </c>
      <c r="F54" s="172" t="s">
        <v>248</v>
      </c>
      <c r="G54" s="193" t="s">
        <v>704</v>
      </c>
      <c r="H54" s="155"/>
      <c r="I54" s="155"/>
      <c r="J54" s="155"/>
      <c r="K54" s="156"/>
      <c r="L54" s="156"/>
      <c r="M54" s="156"/>
      <c r="N54" s="156"/>
      <c r="O54" s="156"/>
      <c r="P54" s="156"/>
      <c r="Q54" s="156"/>
      <c r="R54" s="156"/>
      <c r="S54" s="156"/>
      <c r="T54" s="157">
        <f t="shared" si="1"/>
        <v>0</v>
      </c>
      <c r="U54" s="164">
        <f>U53</f>
        <v>37</v>
      </c>
      <c r="V54" s="171">
        <f>IF(U54=0,0,T54/U54)</f>
        <v>0</v>
      </c>
      <c r="W54" s="199">
        <v>10</v>
      </c>
      <c r="X54" s="177"/>
    </row>
    <row r="55" spans="2:26" ht="13.5" customHeight="1">
      <c r="B55" s="69" t="str">
        <f t="shared" si="0"/>
        <v>Siahatla SC</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Siahatla SC</v>
      </c>
      <c r="C56" s="70">
        <v>56</v>
      </c>
      <c r="D56" s="125"/>
      <c r="E56" s="345">
        <v>9</v>
      </c>
      <c r="F56" s="352" t="s">
        <v>618</v>
      </c>
      <c r="G56" s="193" t="s">
        <v>704</v>
      </c>
      <c r="H56" s="155">
        <v>6</v>
      </c>
      <c r="I56" s="155">
        <v>15</v>
      </c>
      <c r="J56" s="155">
        <v>8</v>
      </c>
      <c r="K56" s="156">
        <v>6</v>
      </c>
      <c r="L56" s="156">
        <v>5</v>
      </c>
      <c r="M56" s="156"/>
      <c r="N56" s="156"/>
      <c r="O56" s="156"/>
      <c r="P56" s="156"/>
      <c r="Q56" s="156"/>
      <c r="R56" s="156"/>
      <c r="S56" s="156"/>
      <c r="T56" s="157">
        <f t="shared" si="1"/>
        <v>40</v>
      </c>
      <c r="U56" s="164">
        <f>T58</f>
        <v>46</v>
      </c>
      <c r="V56" s="171">
        <f>IF(U56=0,0,T56/U56)</f>
        <v>0.86956521739130432</v>
      </c>
      <c r="W56" s="164">
        <v>10</v>
      </c>
      <c r="X56" s="177"/>
    </row>
    <row r="57" spans="2:26" ht="13.5" customHeight="1">
      <c r="B57" s="69" t="str">
        <f t="shared" si="0"/>
        <v>Siahatla SC</v>
      </c>
      <c r="C57" s="70">
        <v>57</v>
      </c>
      <c r="D57" s="125"/>
      <c r="E57" s="152"/>
      <c r="F57" s="352" t="s">
        <v>619</v>
      </c>
      <c r="G57" s="193" t="s">
        <v>704</v>
      </c>
      <c r="H57" s="155"/>
      <c r="I57" s="155">
        <v>1</v>
      </c>
      <c r="J57" s="155">
        <v>1</v>
      </c>
      <c r="K57" s="156">
        <v>1</v>
      </c>
      <c r="L57" s="156">
        <v>3</v>
      </c>
      <c r="M57" s="156"/>
      <c r="N57" s="156"/>
      <c r="O57" s="156"/>
      <c r="P57" s="156"/>
      <c r="Q57" s="156"/>
      <c r="R57" s="156"/>
      <c r="S57" s="156"/>
      <c r="T57" s="157">
        <f t="shared" si="1"/>
        <v>6</v>
      </c>
      <c r="U57" s="164">
        <f>U58</f>
        <v>46</v>
      </c>
      <c r="V57" s="196">
        <f>IF(U57=0,0,T57/U57)</f>
        <v>0.13043478260869565</v>
      </c>
      <c r="W57" s="199"/>
      <c r="X57" s="177"/>
    </row>
    <row r="58" spans="2:26" ht="13.5" customHeight="1">
      <c r="B58" s="69" t="str">
        <f t="shared" si="0"/>
        <v>Siahatla SC</v>
      </c>
      <c r="C58" s="70">
        <v>58</v>
      </c>
      <c r="D58" s="125"/>
      <c r="E58" s="152"/>
      <c r="F58" s="172" t="s">
        <v>251</v>
      </c>
      <c r="G58" s="193" t="s">
        <v>704</v>
      </c>
      <c r="H58" s="174">
        <f t="shared" ref="H58:S58" si="2">SUM(H56:H57)</f>
        <v>6</v>
      </c>
      <c r="I58" s="174">
        <f t="shared" si="2"/>
        <v>16</v>
      </c>
      <c r="J58" s="174">
        <f t="shared" si="2"/>
        <v>9</v>
      </c>
      <c r="K58" s="174">
        <f t="shared" si="2"/>
        <v>7</v>
      </c>
      <c r="L58" s="174">
        <f t="shared" si="2"/>
        <v>8</v>
      </c>
      <c r="M58" s="174">
        <f t="shared" si="2"/>
        <v>0</v>
      </c>
      <c r="N58" s="174">
        <f t="shared" si="2"/>
        <v>0</v>
      </c>
      <c r="O58" s="174">
        <f t="shared" si="2"/>
        <v>0</v>
      </c>
      <c r="P58" s="174">
        <f t="shared" si="2"/>
        <v>0</v>
      </c>
      <c r="Q58" s="174">
        <f t="shared" si="2"/>
        <v>0</v>
      </c>
      <c r="R58" s="174">
        <f t="shared" si="2"/>
        <v>0</v>
      </c>
      <c r="S58" s="174">
        <f t="shared" si="2"/>
        <v>0</v>
      </c>
      <c r="T58" s="157">
        <f t="shared" si="1"/>
        <v>46</v>
      </c>
      <c r="U58" s="164">
        <f>U56</f>
        <v>46</v>
      </c>
      <c r="V58" s="159"/>
      <c r="W58" s="164"/>
      <c r="X58" s="177"/>
    </row>
    <row r="59" spans="2:26" ht="18.75" customHeight="1">
      <c r="B59" s="69" t="str">
        <f t="shared" si="0"/>
        <v>Siahatla SC</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6</v>
      </c>
      <c r="V59" s="171">
        <f>IF(U59=0,100%,T59/U59)</f>
        <v>0</v>
      </c>
      <c r="W59" s="199">
        <v>5</v>
      </c>
      <c r="X59" s="177"/>
    </row>
    <row r="60" spans="2:26" ht="16.5" customHeight="1">
      <c r="B60" s="69" t="str">
        <f t="shared" si="0"/>
        <v>Siahatla SC</v>
      </c>
      <c r="C60" s="70">
        <v>60</v>
      </c>
      <c r="D60" s="125"/>
      <c r="E60" s="152">
        <v>11</v>
      </c>
      <c r="F60" s="352" t="s">
        <v>648</v>
      </c>
      <c r="G60" s="193" t="s">
        <v>704</v>
      </c>
      <c r="H60" s="155">
        <v>3</v>
      </c>
      <c r="I60" s="155">
        <v>9</v>
      </c>
      <c r="J60" s="155">
        <v>6</v>
      </c>
      <c r="K60" s="156">
        <v>5</v>
      </c>
      <c r="L60" s="156">
        <v>6</v>
      </c>
      <c r="M60" s="156"/>
      <c r="N60" s="156"/>
      <c r="O60" s="156"/>
      <c r="P60" s="156"/>
      <c r="Q60" s="156"/>
      <c r="R60" s="156"/>
      <c r="S60" s="156"/>
      <c r="T60" s="157">
        <f t="shared" si="1"/>
        <v>29</v>
      </c>
      <c r="U60" s="164"/>
      <c r="V60" s="169"/>
      <c r="W60" s="167"/>
      <c r="X60" s="177"/>
    </row>
    <row r="61" spans="2:26" ht="13.5" customHeight="1">
      <c r="B61" s="69" t="str">
        <f t="shared" si="0"/>
        <v>Siahatla SC</v>
      </c>
      <c r="C61" s="70">
        <v>61</v>
      </c>
      <c r="D61" s="125"/>
      <c r="E61" s="152"/>
      <c r="F61" s="352" t="s">
        <v>649</v>
      </c>
      <c r="G61" s="193" t="s">
        <v>704</v>
      </c>
      <c r="H61" s="155">
        <v>3</v>
      </c>
      <c r="I61" s="155">
        <v>7</v>
      </c>
      <c r="J61" s="155">
        <v>3</v>
      </c>
      <c r="K61" s="156">
        <v>2</v>
      </c>
      <c r="L61" s="156">
        <v>2</v>
      </c>
      <c r="M61" s="156"/>
      <c r="N61" s="156"/>
      <c r="O61" s="156"/>
      <c r="P61" s="156"/>
      <c r="Q61" s="156"/>
      <c r="R61" s="156"/>
      <c r="S61" s="156"/>
      <c r="T61" s="157">
        <f t="shared" si="1"/>
        <v>17</v>
      </c>
      <c r="U61" s="164"/>
      <c r="V61" s="354">
        <f>IF(T60=0,0,T61*1000/T60)</f>
        <v>586.20689655172418</v>
      </c>
      <c r="W61" s="354" t="s">
        <v>627</v>
      </c>
      <c r="X61" s="177"/>
      <c r="Z61" s="355"/>
    </row>
    <row r="62" spans="2:26" ht="13.5" customHeight="1">
      <c r="B62" s="69" t="str">
        <f t="shared" si="0"/>
        <v>Siahatla SC</v>
      </c>
      <c r="C62" s="70">
        <v>62</v>
      </c>
      <c r="D62" s="125"/>
      <c r="E62" s="152"/>
      <c r="F62" s="172" t="s">
        <v>252</v>
      </c>
      <c r="G62" s="193" t="s">
        <v>704</v>
      </c>
      <c r="H62" s="174">
        <f t="shared" ref="H62:S62" si="3">SUM(H60:H61)</f>
        <v>6</v>
      </c>
      <c r="I62" s="174">
        <f t="shared" si="3"/>
        <v>16</v>
      </c>
      <c r="J62" s="174">
        <f t="shared" si="3"/>
        <v>9</v>
      </c>
      <c r="K62" s="174">
        <f t="shared" si="3"/>
        <v>7</v>
      </c>
      <c r="L62" s="174">
        <f t="shared" si="3"/>
        <v>8</v>
      </c>
      <c r="M62" s="174">
        <f t="shared" si="3"/>
        <v>0</v>
      </c>
      <c r="N62" s="174">
        <f t="shared" si="3"/>
        <v>0</v>
      </c>
      <c r="O62" s="174">
        <f t="shared" si="3"/>
        <v>0</v>
      </c>
      <c r="P62" s="174">
        <f t="shared" si="3"/>
        <v>0</v>
      </c>
      <c r="Q62" s="174">
        <f t="shared" si="3"/>
        <v>0</v>
      </c>
      <c r="R62" s="174">
        <f t="shared" si="3"/>
        <v>0</v>
      </c>
      <c r="S62" s="174">
        <f t="shared" si="3"/>
        <v>0</v>
      </c>
      <c r="T62" s="157">
        <f t="shared" si="1"/>
        <v>46</v>
      </c>
      <c r="U62" s="164"/>
      <c r="V62" s="169"/>
      <c r="W62" s="167"/>
      <c r="X62" s="177"/>
    </row>
    <row r="63" spans="2:26" ht="13.5" customHeight="1">
      <c r="B63" s="69" t="str">
        <f t="shared" si="0"/>
        <v>Siahatla SC</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46</v>
      </c>
      <c r="V63" s="196">
        <f>IF(U63=0,0,T63/U63)</f>
        <v>0</v>
      </c>
      <c r="W63" s="167"/>
      <c r="X63" s="177"/>
    </row>
    <row r="64" spans="2:26" ht="13.5" customHeight="1">
      <c r="B64" s="69" t="str">
        <f t="shared" si="0"/>
        <v>Siahatla SC</v>
      </c>
      <c r="C64" s="70">
        <v>64</v>
      </c>
      <c r="D64" s="125"/>
      <c r="E64" s="345">
        <v>13</v>
      </c>
      <c r="F64" s="172" t="s">
        <v>254</v>
      </c>
      <c r="G64" s="193" t="s">
        <v>704</v>
      </c>
      <c r="H64" s="356">
        <f t="shared" ref="H64:S64" si="4">SUM(H62:H63)</f>
        <v>6</v>
      </c>
      <c r="I64" s="356">
        <f t="shared" si="4"/>
        <v>16</v>
      </c>
      <c r="J64" s="356">
        <f t="shared" si="4"/>
        <v>9</v>
      </c>
      <c r="K64" s="356">
        <f t="shared" si="4"/>
        <v>7</v>
      </c>
      <c r="L64" s="356">
        <f t="shared" si="4"/>
        <v>8</v>
      </c>
      <c r="M64" s="356">
        <f t="shared" si="4"/>
        <v>0</v>
      </c>
      <c r="N64" s="356">
        <f t="shared" si="4"/>
        <v>0</v>
      </c>
      <c r="O64" s="356">
        <f t="shared" si="4"/>
        <v>0</v>
      </c>
      <c r="P64" s="356">
        <f t="shared" si="4"/>
        <v>0</v>
      </c>
      <c r="Q64" s="356">
        <f t="shared" si="4"/>
        <v>0</v>
      </c>
      <c r="R64" s="356">
        <f t="shared" si="4"/>
        <v>0</v>
      </c>
      <c r="S64" s="356">
        <f t="shared" si="4"/>
        <v>0</v>
      </c>
      <c r="T64" s="157">
        <f t="shared" si="1"/>
        <v>46</v>
      </c>
      <c r="U64" s="164">
        <f>T62</f>
        <v>46</v>
      </c>
      <c r="V64" s="196">
        <f>IF(U64=0,0,T64/U64)</f>
        <v>1</v>
      </c>
      <c r="W64" s="199">
        <v>5</v>
      </c>
      <c r="X64" s="177"/>
    </row>
    <row r="65" spans="2:24" ht="13.5" customHeight="1">
      <c r="B65" s="69" t="str">
        <f t="shared" si="0"/>
        <v>Siahatla SC</v>
      </c>
      <c r="C65" s="70">
        <v>65</v>
      </c>
      <c r="D65" s="125"/>
      <c r="E65" s="345">
        <v>14</v>
      </c>
      <c r="F65" s="172" t="s">
        <v>255</v>
      </c>
      <c r="G65" s="193" t="s">
        <v>704</v>
      </c>
      <c r="H65" s="156">
        <v>1</v>
      </c>
      <c r="I65" s="156"/>
      <c r="J65" s="156"/>
      <c r="K65" s="156"/>
      <c r="L65" s="156"/>
      <c r="M65" s="156"/>
      <c r="N65" s="156"/>
      <c r="O65" s="156"/>
      <c r="P65" s="156"/>
      <c r="Q65" s="156"/>
      <c r="R65" s="156"/>
      <c r="S65" s="156"/>
      <c r="T65" s="157">
        <f t="shared" si="1"/>
        <v>1</v>
      </c>
      <c r="U65" s="164">
        <f>T62</f>
        <v>46</v>
      </c>
      <c r="V65" s="196">
        <f>IF(U65=0,0,T65/U65)</f>
        <v>2.1739130434782608E-2</v>
      </c>
      <c r="W65" s="199"/>
      <c r="X65" s="177"/>
    </row>
    <row r="66" spans="2:24" ht="13.5" customHeight="1">
      <c r="B66" s="69" t="str">
        <f t="shared" ref="B66:B129" si="5">B65</f>
        <v>Siahatla SC</v>
      </c>
      <c r="C66" s="70">
        <v>66</v>
      </c>
      <c r="D66" s="125"/>
      <c r="E66" s="345">
        <v>15</v>
      </c>
      <c r="F66" s="172" t="s">
        <v>256</v>
      </c>
      <c r="G66" s="193" t="s">
        <v>704</v>
      </c>
      <c r="H66" s="156">
        <v>6</v>
      </c>
      <c r="I66" s="156">
        <v>16</v>
      </c>
      <c r="J66" s="156">
        <v>9</v>
      </c>
      <c r="K66" s="156">
        <v>7</v>
      </c>
      <c r="L66" s="156">
        <v>8</v>
      </c>
      <c r="M66" s="156"/>
      <c r="N66" s="156"/>
      <c r="O66" s="156"/>
      <c r="P66" s="156"/>
      <c r="Q66" s="156"/>
      <c r="R66" s="156"/>
      <c r="S66" s="156"/>
      <c r="T66" s="157">
        <f t="shared" si="1"/>
        <v>46</v>
      </c>
      <c r="U66" s="164">
        <f>T62</f>
        <v>46</v>
      </c>
      <c r="V66" s="196">
        <f>IF(U66=0,0,T66/U66)</f>
        <v>1</v>
      </c>
      <c r="W66" s="199">
        <v>5</v>
      </c>
      <c r="X66" s="177"/>
    </row>
    <row r="67" spans="2:24" ht="13.5" customHeight="1">
      <c r="B67" s="69" t="str">
        <f t="shared" si="5"/>
        <v>Siahatla SC</v>
      </c>
      <c r="C67" s="70">
        <v>67</v>
      </c>
      <c r="D67" s="125"/>
      <c r="E67" s="345">
        <v>16</v>
      </c>
      <c r="F67" s="172" t="s">
        <v>257</v>
      </c>
      <c r="G67" s="193" t="s">
        <v>704</v>
      </c>
      <c r="H67" s="155"/>
      <c r="I67" s="155"/>
      <c r="J67" s="155"/>
      <c r="K67" s="156"/>
      <c r="L67" s="156"/>
      <c r="M67" s="156"/>
      <c r="N67" s="156"/>
      <c r="O67" s="156"/>
      <c r="P67" s="156"/>
      <c r="Q67" s="156"/>
      <c r="R67" s="156"/>
      <c r="S67" s="156"/>
      <c r="T67" s="157">
        <f t="shared" si="1"/>
        <v>0</v>
      </c>
      <c r="U67" s="164">
        <f>50*X33/100</f>
        <v>280.14</v>
      </c>
      <c r="V67" s="171">
        <f>IF(U67=0,0,T67/U67)</f>
        <v>0</v>
      </c>
      <c r="W67" s="164"/>
      <c r="X67" s="179"/>
    </row>
    <row r="68" spans="2:24" ht="13.5" customHeight="1">
      <c r="B68" s="69" t="str">
        <f t="shared" si="5"/>
        <v>Siahatla SC</v>
      </c>
      <c r="C68" s="70">
        <v>68</v>
      </c>
      <c r="D68" s="125"/>
      <c r="E68" s="152">
        <v>17</v>
      </c>
      <c r="F68" s="172" t="s">
        <v>258</v>
      </c>
      <c r="G68" s="193" t="s">
        <v>704</v>
      </c>
      <c r="H68" s="155">
        <v>28</v>
      </c>
      <c r="I68" s="155">
        <v>36</v>
      </c>
      <c r="J68" s="155">
        <v>40</v>
      </c>
      <c r="K68" s="156">
        <v>20</v>
      </c>
      <c r="L68" s="156">
        <v>34</v>
      </c>
      <c r="M68" s="156"/>
      <c r="N68" s="156"/>
      <c r="O68" s="156"/>
      <c r="P68" s="156"/>
      <c r="Q68" s="156"/>
      <c r="R68" s="156"/>
      <c r="S68" s="156"/>
      <c r="T68" s="157">
        <f t="shared" si="1"/>
        <v>158</v>
      </c>
      <c r="U68" s="199"/>
      <c r="V68" s="357"/>
      <c r="W68" s="164"/>
      <c r="X68" s="179"/>
    </row>
    <row r="69" spans="2:24" ht="13.5" customHeight="1">
      <c r="B69" s="69" t="str">
        <f t="shared" si="5"/>
        <v>Siahatla SC</v>
      </c>
      <c r="C69" s="70">
        <v>69</v>
      </c>
      <c r="D69" s="125"/>
      <c r="E69" s="152"/>
      <c r="F69" s="172" t="s">
        <v>259</v>
      </c>
      <c r="G69" s="193" t="s">
        <v>704</v>
      </c>
      <c r="H69" s="155">
        <v>35</v>
      </c>
      <c r="I69" s="155"/>
      <c r="J69" s="155">
        <v>10</v>
      </c>
      <c r="K69" s="156"/>
      <c r="L69" s="156">
        <v>10</v>
      </c>
      <c r="M69" s="156"/>
      <c r="N69" s="156"/>
      <c r="O69" s="156"/>
      <c r="P69" s="156"/>
      <c r="Q69" s="156"/>
      <c r="R69" s="156"/>
      <c r="S69" s="156"/>
      <c r="T69" s="157">
        <f t="shared" si="1"/>
        <v>55</v>
      </c>
      <c r="U69" s="199"/>
      <c r="V69" s="357"/>
      <c r="W69" s="167"/>
      <c r="X69" s="179"/>
    </row>
    <row r="70" spans="2:24" ht="13.5" customHeight="1">
      <c r="B70" s="69" t="str">
        <f t="shared" si="5"/>
        <v>Siahatla SC</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3</v>
      </c>
      <c r="V70" s="357">
        <f>IF(G22=0,0,U70/G22)</f>
        <v>7.0754716981132077E-3</v>
      </c>
      <c r="W70" s="164"/>
      <c r="X70" s="268" t="s">
        <v>628</v>
      </c>
    </row>
    <row r="71" spans="2:24" ht="13.5" customHeight="1">
      <c r="B71" s="69" t="str">
        <f t="shared" si="5"/>
        <v>Siahatla SC</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Siahatla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Siahatla SC</v>
      </c>
      <c r="C73" s="70">
        <v>73</v>
      </c>
      <c r="D73" s="125"/>
      <c r="E73" s="152">
        <v>19</v>
      </c>
      <c r="F73" s="172" t="s">
        <v>263</v>
      </c>
      <c r="G73" s="193" t="s">
        <v>704</v>
      </c>
      <c r="H73" s="155"/>
      <c r="I73" s="155"/>
      <c r="J73" s="155"/>
      <c r="K73" s="156"/>
      <c r="L73" s="156"/>
      <c r="M73" s="156"/>
      <c r="N73" s="156"/>
      <c r="O73" s="156"/>
      <c r="P73" s="156"/>
      <c r="Q73" s="156"/>
      <c r="R73" s="156"/>
      <c r="S73" s="156"/>
      <c r="T73" s="157">
        <f t="shared" si="1"/>
        <v>0</v>
      </c>
      <c r="U73" s="164">
        <f>T56</f>
        <v>40</v>
      </c>
      <c r="V73" s="171">
        <f>IF(U73=0,0,T73/U73)</f>
        <v>0</v>
      </c>
      <c r="W73" s="164"/>
      <c r="X73" s="177"/>
    </row>
    <row r="74" spans="2:24" ht="13.5" customHeight="1">
      <c r="B74" s="69" t="str">
        <f t="shared" si="5"/>
        <v>Siahatla SC</v>
      </c>
      <c r="C74" s="70">
        <v>74</v>
      </c>
      <c r="D74" s="125"/>
      <c r="E74" s="152">
        <v>20</v>
      </c>
      <c r="F74" s="176" t="s">
        <v>620</v>
      </c>
      <c r="G74" s="193" t="s">
        <v>704</v>
      </c>
      <c r="H74" s="155"/>
      <c r="I74" s="155"/>
      <c r="J74" s="155"/>
      <c r="K74" s="156"/>
      <c r="L74" s="156"/>
      <c r="M74" s="156"/>
      <c r="N74" s="156"/>
      <c r="O74" s="156"/>
      <c r="P74" s="156"/>
      <c r="Q74" s="156"/>
      <c r="R74" s="156"/>
      <c r="S74" s="156"/>
      <c r="T74" s="157">
        <f t="shared" si="1"/>
        <v>0</v>
      </c>
      <c r="U74" s="164">
        <f>T56</f>
        <v>40</v>
      </c>
      <c r="V74" s="171">
        <f>IF(U74=0,0,T74/U74)</f>
        <v>0</v>
      </c>
      <c r="W74" s="164"/>
      <c r="X74" s="177"/>
    </row>
    <row r="75" spans="2:24" ht="13.5" customHeight="1">
      <c r="B75" s="69" t="str">
        <f t="shared" si="5"/>
        <v>Siahatla SC</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40</v>
      </c>
      <c r="V75" s="171">
        <f>IF(U75=0,0,T75/U75)</f>
        <v>0</v>
      </c>
      <c r="W75" s="164"/>
      <c r="X75" s="177"/>
    </row>
    <row r="76" spans="2:24" ht="13.5" customHeight="1">
      <c r="B76" s="69" t="str">
        <f t="shared" si="5"/>
        <v>Siahatla SC</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4</v>
      </c>
      <c r="V76" s="171">
        <f>IF(U76=0,0,T76/U76)</f>
        <v>0</v>
      </c>
      <c r="W76" s="164"/>
      <c r="X76" s="177"/>
    </row>
    <row r="77" spans="2:24" ht="13.5" customHeight="1">
      <c r="B77" s="69" t="str">
        <f t="shared" si="5"/>
        <v>Siahatla SC</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4</v>
      </c>
      <c r="V77" s="171">
        <f>IF(U77=0,0,T77/U77)</f>
        <v>0</v>
      </c>
      <c r="W77" s="164"/>
      <c r="X77" s="177"/>
    </row>
    <row r="78" spans="2:24" ht="3.9" customHeight="1">
      <c r="B78" s="69" t="str">
        <f t="shared" si="5"/>
        <v>Siahatla SC</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Siahatla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Siahatla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Siahatla SC</v>
      </c>
      <c r="C81" s="70">
        <v>81</v>
      </c>
      <c r="D81" s="125"/>
      <c r="E81" s="191">
        <v>1</v>
      </c>
      <c r="F81" s="192" t="s">
        <v>265</v>
      </c>
      <c r="G81" s="193" t="s">
        <v>704</v>
      </c>
      <c r="H81" s="155">
        <v>2</v>
      </c>
      <c r="I81" s="155">
        <v>2</v>
      </c>
      <c r="J81" s="155">
        <v>2</v>
      </c>
      <c r="K81" s="156">
        <v>2</v>
      </c>
      <c r="L81" s="156">
        <v>2</v>
      </c>
      <c r="M81" s="156"/>
      <c r="N81" s="156"/>
      <c r="O81" s="156"/>
      <c r="P81" s="156"/>
      <c r="Q81" s="156"/>
      <c r="R81" s="156"/>
      <c r="S81" s="156"/>
      <c r="T81" s="157">
        <f t="shared" ref="T81:T90" si="7">SUM(H81:S81)</f>
        <v>10</v>
      </c>
      <c r="U81" s="158">
        <f>COUNT(H81:S81)</f>
        <v>5</v>
      </c>
      <c r="V81" s="159"/>
      <c r="W81" s="164"/>
      <c r="X81" s="161"/>
    </row>
    <row r="82" spans="2:24" ht="12" customHeight="1">
      <c r="B82" s="69" t="str">
        <f t="shared" si="5"/>
        <v>Siahatla SC</v>
      </c>
      <c r="C82" s="70">
        <v>82</v>
      </c>
      <c r="D82" s="125"/>
      <c r="E82" s="191">
        <v>2</v>
      </c>
      <c r="F82" s="192" t="s">
        <v>266</v>
      </c>
      <c r="G82" s="193" t="s">
        <v>704</v>
      </c>
      <c r="H82" s="155">
        <v>1</v>
      </c>
      <c r="I82" s="155">
        <v>2</v>
      </c>
      <c r="J82" s="155">
        <v>2</v>
      </c>
      <c r="K82" s="156">
        <v>2</v>
      </c>
      <c r="L82" s="156">
        <v>2</v>
      </c>
      <c r="M82" s="156"/>
      <c r="N82" s="156"/>
      <c r="O82" s="156"/>
      <c r="P82" s="156"/>
      <c r="Q82" s="156"/>
      <c r="R82" s="156"/>
      <c r="S82" s="156"/>
      <c r="T82" s="157">
        <f t="shared" si="7"/>
        <v>9</v>
      </c>
      <c r="U82" s="164">
        <f>U81</f>
        <v>5</v>
      </c>
      <c r="V82" s="159">
        <f>IF(U82=0,0,T82/U82)</f>
        <v>1.8</v>
      </c>
      <c r="W82" s="199"/>
      <c r="X82" s="177"/>
    </row>
    <row r="83" spans="2:24" ht="12" customHeight="1">
      <c r="B83" s="69" t="str">
        <f t="shared" si="5"/>
        <v>Siahatla SC</v>
      </c>
      <c r="C83" s="70">
        <v>83</v>
      </c>
      <c r="D83" s="125"/>
      <c r="E83" s="191">
        <v>3</v>
      </c>
      <c r="F83" s="192" t="s">
        <v>267</v>
      </c>
      <c r="G83" s="193" t="s">
        <v>704</v>
      </c>
      <c r="H83" s="360">
        <v>2</v>
      </c>
      <c r="I83" s="360">
        <v>1</v>
      </c>
      <c r="J83" s="360"/>
      <c r="K83" s="361"/>
      <c r="L83" s="361">
        <v>7</v>
      </c>
      <c r="M83" s="361"/>
      <c r="N83" s="361"/>
      <c r="O83" s="361"/>
      <c r="P83" s="361"/>
      <c r="Q83" s="361"/>
      <c r="R83" s="361"/>
      <c r="S83" s="156"/>
      <c r="T83" s="205">
        <f t="shared" si="7"/>
        <v>10</v>
      </c>
      <c r="U83" s="164">
        <f>T48</f>
        <v>37</v>
      </c>
      <c r="V83" s="171">
        <f t="shared" ref="V83:V90" si="8">IF(U83=0,0,T83/U83)</f>
        <v>0.27027027027027029</v>
      </c>
      <c r="W83" s="199">
        <v>5</v>
      </c>
      <c r="X83" s="177" t="s">
        <v>268</v>
      </c>
    </row>
    <row r="84" spans="2:24" ht="12" customHeight="1">
      <c r="B84" s="69" t="str">
        <f t="shared" si="5"/>
        <v>Siahatla SC</v>
      </c>
      <c r="C84" s="70">
        <v>84</v>
      </c>
      <c r="D84" s="125"/>
      <c r="E84" s="348">
        <v>4</v>
      </c>
      <c r="F84" s="192" t="s">
        <v>269</v>
      </c>
      <c r="G84" s="193" t="s">
        <v>704</v>
      </c>
      <c r="H84" s="163">
        <v>6</v>
      </c>
      <c r="I84" s="163">
        <v>15</v>
      </c>
      <c r="J84" s="163">
        <v>8</v>
      </c>
      <c r="K84" s="156">
        <v>6</v>
      </c>
      <c r="L84" s="156">
        <v>5</v>
      </c>
      <c r="M84" s="156"/>
      <c r="N84" s="156"/>
      <c r="O84" s="156"/>
      <c r="P84" s="156"/>
      <c r="Q84" s="156"/>
      <c r="R84" s="156"/>
      <c r="S84" s="156"/>
      <c r="T84" s="157">
        <f t="shared" si="7"/>
        <v>40</v>
      </c>
      <c r="U84" s="164">
        <f>T62</f>
        <v>46</v>
      </c>
      <c r="V84" s="171">
        <f t="shared" si="8"/>
        <v>0.86956521739130432</v>
      </c>
      <c r="W84" s="199">
        <v>5</v>
      </c>
      <c r="X84" s="177"/>
    </row>
    <row r="85" spans="2:24" ht="12" customHeight="1">
      <c r="B85" s="69" t="str">
        <f t="shared" si="5"/>
        <v>Siahatla SC</v>
      </c>
      <c r="C85" s="70">
        <v>85</v>
      </c>
      <c r="D85" s="125"/>
      <c r="E85" s="191">
        <v>5</v>
      </c>
      <c r="F85" s="192" t="s">
        <v>83</v>
      </c>
      <c r="G85" s="193" t="s">
        <v>704</v>
      </c>
      <c r="H85" s="163">
        <v>6</v>
      </c>
      <c r="I85" s="163">
        <v>15</v>
      </c>
      <c r="J85" s="163">
        <v>8</v>
      </c>
      <c r="K85" s="156">
        <v>6</v>
      </c>
      <c r="L85" s="156">
        <v>5</v>
      </c>
      <c r="M85" s="156"/>
      <c r="N85" s="156"/>
      <c r="O85" s="156"/>
      <c r="P85" s="156"/>
      <c r="Q85" s="156"/>
      <c r="R85" s="156"/>
      <c r="S85" s="156"/>
      <c r="T85" s="157">
        <f t="shared" si="7"/>
        <v>40</v>
      </c>
      <c r="U85" s="164">
        <f>T62</f>
        <v>46</v>
      </c>
      <c r="V85" s="171">
        <f t="shared" si="8"/>
        <v>0.86956521739130432</v>
      </c>
      <c r="W85" s="164"/>
      <c r="X85" s="177"/>
    </row>
    <row r="86" spans="2:24" ht="12" customHeight="1">
      <c r="B86" s="69" t="str">
        <f t="shared" si="5"/>
        <v>Siahatla SC</v>
      </c>
      <c r="C86" s="70">
        <v>86</v>
      </c>
      <c r="D86" s="125"/>
      <c r="E86" s="191">
        <v>6</v>
      </c>
      <c r="F86" s="192" t="s">
        <v>84</v>
      </c>
      <c r="G86" s="193" t="s">
        <v>704</v>
      </c>
      <c r="H86" s="163">
        <v>6</v>
      </c>
      <c r="I86" s="163">
        <v>15</v>
      </c>
      <c r="J86" s="163">
        <v>8</v>
      </c>
      <c r="K86" s="156">
        <v>6</v>
      </c>
      <c r="L86" s="156">
        <v>5</v>
      </c>
      <c r="M86" s="156"/>
      <c r="N86" s="156"/>
      <c r="O86" s="156"/>
      <c r="P86" s="156"/>
      <c r="Q86" s="156"/>
      <c r="R86" s="156"/>
      <c r="S86" s="156"/>
      <c r="T86" s="157">
        <f t="shared" si="7"/>
        <v>40</v>
      </c>
      <c r="U86" s="164">
        <f>T62</f>
        <v>46</v>
      </c>
      <c r="V86" s="171">
        <f t="shared" si="8"/>
        <v>0.86956521739130432</v>
      </c>
      <c r="W86" s="164"/>
      <c r="X86" s="177"/>
    </row>
    <row r="87" spans="2:24" ht="12" customHeight="1">
      <c r="B87" s="69" t="str">
        <f t="shared" si="5"/>
        <v>Siahatla SC</v>
      </c>
      <c r="C87" s="70">
        <v>87</v>
      </c>
      <c r="D87" s="125"/>
      <c r="E87" s="348">
        <v>7</v>
      </c>
      <c r="F87" s="192" t="s">
        <v>270</v>
      </c>
      <c r="G87" s="193" t="s">
        <v>704</v>
      </c>
      <c r="H87" s="155">
        <v>3</v>
      </c>
      <c r="I87" s="155">
        <v>5</v>
      </c>
      <c r="J87" s="155">
        <v>10</v>
      </c>
      <c r="K87" s="156">
        <v>1</v>
      </c>
      <c r="L87" s="156">
        <v>2</v>
      </c>
      <c r="M87" s="156"/>
      <c r="N87" s="156"/>
      <c r="O87" s="156"/>
      <c r="P87" s="156"/>
      <c r="Q87" s="156"/>
      <c r="R87" s="156"/>
      <c r="S87" s="156"/>
      <c r="T87" s="157">
        <f t="shared" si="7"/>
        <v>21</v>
      </c>
      <c r="U87" s="164">
        <f>T62</f>
        <v>46</v>
      </c>
      <c r="V87" s="171">
        <f t="shared" si="8"/>
        <v>0.45652173913043476</v>
      </c>
      <c r="W87" s="199">
        <v>10</v>
      </c>
      <c r="X87" s="177"/>
    </row>
    <row r="88" spans="2:24" ht="12" customHeight="1">
      <c r="B88" s="69" t="str">
        <f t="shared" si="5"/>
        <v>Siahatla SC</v>
      </c>
      <c r="C88" s="70">
        <v>88</v>
      </c>
      <c r="D88" s="125"/>
      <c r="E88" s="348">
        <v>8</v>
      </c>
      <c r="F88" s="192" t="s">
        <v>271</v>
      </c>
      <c r="G88" s="193" t="s">
        <v>704</v>
      </c>
      <c r="H88" s="155">
        <v>3</v>
      </c>
      <c r="I88" s="155"/>
      <c r="J88" s="155"/>
      <c r="K88" s="156">
        <v>1</v>
      </c>
      <c r="L88" s="156"/>
      <c r="M88" s="156"/>
      <c r="N88" s="156"/>
      <c r="O88" s="156"/>
      <c r="P88" s="156"/>
      <c r="Q88" s="156"/>
      <c r="R88" s="156"/>
      <c r="S88" s="156"/>
      <c r="T88" s="157">
        <f t="shared" si="7"/>
        <v>4</v>
      </c>
      <c r="U88" s="158">
        <f>X23</f>
        <v>75.325336110074645</v>
      </c>
      <c r="V88" s="171">
        <f t="shared" si="8"/>
        <v>5.3102982430170746E-2</v>
      </c>
      <c r="W88" s="199">
        <v>5</v>
      </c>
      <c r="X88" s="161" t="s">
        <v>796</v>
      </c>
    </row>
    <row r="89" spans="2:24" ht="12" customHeight="1">
      <c r="B89" s="69" t="str">
        <f t="shared" si="5"/>
        <v>Siahatla SC</v>
      </c>
      <c r="C89" s="70">
        <v>89</v>
      </c>
      <c r="D89" s="125"/>
      <c r="E89" s="191">
        <v>9</v>
      </c>
      <c r="F89" s="192" t="s">
        <v>272</v>
      </c>
      <c r="G89" s="193" t="s">
        <v>704</v>
      </c>
      <c r="H89" s="155"/>
      <c r="I89" s="155">
        <v>1</v>
      </c>
      <c r="J89" s="155">
        <v>1</v>
      </c>
      <c r="K89" s="156"/>
      <c r="L89" s="156">
        <v>1</v>
      </c>
      <c r="M89" s="156"/>
      <c r="N89" s="156"/>
      <c r="O89" s="156"/>
      <c r="P89" s="156"/>
      <c r="Q89" s="156"/>
      <c r="R89" s="156"/>
      <c r="S89" s="156"/>
      <c r="T89" s="157">
        <f t="shared" si="7"/>
        <v>3</v>
      </c>
      <c r="U89" s="158">
        <f>X24</f>
        <v>74.9487094295243</v>
      </c>
      <c r="V89" s="171">
        <f t="shared" si="8"/>
        <v>4.0027373691083459E-2</v>
      </c>
      <c r="W89" s="164">
        <v>5</v>
      </c>
      <c r="X89" s="161" t="s">
        <v>796</v>
      </c>
    </row>
    <row r="90" spans="2:24" ht="12" customHeight="1">
      <c r="B90" s="69" t="str">
        <f t="shared" si="5"/>
        <v>Siahatla SC</v>
      </c>
      <c r="C90" s="70">
        <v>90</v>
      </c>
      <c r="D90" s="125"/>
      <c r="E90" s="191">
        <v>10</v>
      </c>
      <c r="F90" s="192" t="s">
        <v>273</v>
      </c>
      <c r="G90" s="193" t="s">
        <v>704</v>
      </c>
      <c r="H90" s="155"/>
      <c r="I90" s="155"/>
      <c r="J90" s="155"/>
      <c r="K90" s="156"/>
      <c r="L90" s="156"/>
      <c r="M90" s="156"/>
      <c r="N90" s="156"/>
      <c r="O90" s="156"/>
      <c r="P90" s="156"/>
      <c r="Q90" s="156"/>
      <c r="R90" s="156"/>
      <c r="S90" s="156"/>
      <c r="T90" s="157">
        <f t="shared" si="7"/>
        <v>0</v>
      </c>
      <c r="U90" s="158">
        <f>X25</f>
        <v>74.761337655950186</v>
      </c>
      <c r="V90" s="171">
        <f t="shared" si="8"/>
        <v>0</v>
      </c>
      <c r="W90" s="164">
        <v>5</v>
      </c>
      <c r="X90" s="161" t="s">
        <v>796</v>
      </c>
    </row>
    <row r="91" spans="2:24" ht="1.5" customHeight="1">
      <c r="B91" s="69" t="str">
        <f t="shared" si="5"/>
        <v>Siahatla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Siahatla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Siahatla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Siahatla SC</v>
      </c>
      <c r="C94" s="70">
        <v>94</v>
      </c>
      <c r="D94" s="125"/>
      <c r="E94" s="345">
        <v>1</v>
      </c>
      <c r="F94" s="195" t="s">
        <v>274</v>
      </c>
      <c r="G94" s="193" t="s">
        <v>704</v>
      </c>
      <c r="H94" s="174">
        <f>SUM(H95:H98)</f>
        <v>27</v>
      </c>
      <c r="I94" s="174">
        <f t="shared" ref="I94:S94" si="9">SUM(I95:I98)</f>
        <v>10</v>
      </c>
      <c r="J94" s="174">
        <f t="shared" si="9"/>
        <v>37</v>
      </c>
      <c r="K94" s="174">
        <f t="shared" si="9"/>
        <v>87</v>
      </c>
      <c r="L94" s="174">
        <f t="shared" si="9"/>
        <v>0</v>
      </c>
      <c r="M94" s="174">
        <f t="shared" si="9"/>
        <v>0</v>
      </c>
      <c r="N94" s="174">
        <f t="shared" si="9"/>
        <v>0</v>
      </c>
      <c r="O94" s="174">
        <f t="shared" si="9"/>
        <v>0</v>
      </c>
      <c r="P94" s="174">
        <f t="shared" si="9"/>
        <v>0</v>
      </c>
      <c r="Q94" s="174">
        <f t="shared" si="9"/>
        <v>0</v>
      </c>
      <c r="R94" s="174">
        <f t="shared" si="9"/>
        <v>0</v>
      </c>
      <c r="S94" s="174">
        <f t="shared" si="9"/>
        <v>0</v>
      </c>
      <c r="T94" s="157">
        <f t="shared" ref="T94:T101" si="10">SUM(H94:S94)</f>
        <v>161</v>
      </c>
      <c r="U94" s="164">
        <f>10*G20/100</f>
        <v>466.9</v>
      </c>
      <c r="V94" s="171">
        <f>IF(U94=0,0,T94/U94)</f>
        <v>0.34482758620689657</v>
      </c>
      <c r="W94" s="199">
        <v>10</v>
      </c>
      <c r="X94" s="177"/>
    </row>
    <row r="95" spans="2:24" ht="15.9" customHeight="1">
      <c r="B95" s="69" t="str">
        <f t="shared" si="5"/>
        <v>Siahatla SC</v>
      </c>
      <c r="C95" s="70">
        <v>95</v>
      </c>
      <c r="D95" s="125"/>
      <c r="E95" s="345"/>
      <c r="F95" s="203" t="s">
        <v>625</v>
      </c>
      <c r="G95" s="193" t="s">
        <v>704</v>
      </c>
      <c r="H95" s="163"/>
      <c r="I95" s="163"/>
      <c r="J95" s="163">
        <v>20</v>
      </c>
      <c r="K95" s="163">
        <v>43</v>
      </c>
      <c r="L95" s="163"/>
      <c r="M95" s="163"/>
      <c r="N95" s="163"/>
      <c r="O95" s="163"/>
      <c r="P95" s="163"/>
      <c r="Q95" s="163"/>
      <c r="R95" s="163"/>
      <c r="S95" s="163"/>
      <c r="T95" s="157">
        <f t="shared" si="10"/>
        <v>63</v>
      </c>
      <c r="U95" s="164"/>
      <c r="V95" s="171">
        <f>IF(T94=0,0,T95/T94)</f>
        <v>0.39130434782608697</v>
      </c>
      <c r="W95" s="199"/>
      <c r="X95" s="177"/>
    </row>
    <row r="96" spans="2:24" ht="13.5" customHeight="1">
      <c r="B96" s="69" t="str">
        <f t="shared" si="5"/>
        <v>Siahatla SC</v>
      </c>
      <c r="C96" s="70">
        <v>96</v>
      </c>
      <c r="D96" s="125"/>
      <c r="E96" s="191"/>
      <c r="F96" s="203" t="s">
        <v>624</v>
      </c>
      <c r="G96" s="193" t="s">
        <v>704</v>
      </c>
      <c r="H96" s="155">
        <v>27</v>
      </c>
      <c r="I96" s="155">
        <v>10</v>
      </c>
      <c r="J96" s="155">
        <v>17</v>
      </c>
      <c r="K96" s="156">
        <v>44</v>
      </c>
      <c r="L96" s="156"/>
      <c r="M96" s="156"/>
      <c r="N96" s="156"/>
      <c r="O96" s="156"/>
      <c r="P96" s="156"/>
      <c r="Q96" s="156"/>
      <c r="R96" s="156"/>
      <c r="S96" s="156"/>
      <c r="T96" s="157">
        <f t="shared" si="10"/>
        <v>98</v>
      </c>
      <c r="U96" s="164"/>
      <c r="V96" s="171">
        <f>IF(T94=0,0,T96/T94)</f>
        <v>0.60869565217391308</v>
      </c>
      <c r="W96" s="164"/>
      <c r="X96" s="177"/>
    </row>
    <row r="97" spans="2:26" ht="13.5" customHeight="1">
      <c r="B97" s="69" t="str">
        <f t="shared" si="5"/>
        <v>Siahatla SC</v>
      </c>
      <c r="C97" s="70">
        <v>97</v>
      </c>
      <c r="D97" s="125"/>
      <c r="E97" s="191"/>
      <c r="F97" s="203" t="s">
        <v>626</v>
      </c>
      <c r="G97" s="193" t="s">
        <v>704</v>
      </c>
      <c r="H97" s="155"/>
      <c r="I97" s="155"/>
      <c r="J97" s="155"/>
      <c r="K97" s="156"/>
      <c r="L97" s="156"/>
      <c r="M97" s="156"/>
      <c r="N97" s="156"/>
      <c r="O97" s="156"/>
      <c r="P97" s="156"/>
      <c r="Q97" s="156"/>
      <c r="R97" s="156"/>
      <c r="S97" s="156"/>
      <c r="T97" s="157">
        <f t="shared" si="10"/>
        <v>0</v>
      </c>
      <c r="U97" s="164"/>
      <c r="V97" s="171">
        <f>IF(T94=0,0,T97/T94)</f>
        <v>0</v>
      </c>
      <c r="W97" s="164"/>
      <c r="X97" s="177"/>
    </row>
    <row r="98" spans="2:26" ht="13.5" customHeight="1">
      <c r="B98" s="69" t="str">
        <f t="shared" si="5"/>
        <v>Siahatla SC</v>
      </c>
      <c r="C98" s="70">
        <v>98</v>
      </c>
      <c r="D98" s="125"/>
      <c r="E98" s="191"/>
      <c r="F98" s="195" t="s">
        <v>794</v>
      </c>
      <c r="G98" s="193" t="s">
        <v>704</v>
      </c>
      <c r="H98" s="155"/>
      <c r="I98" s="155"/>
      <c r="J98" s="155"/>
      <c r="K98" s="156"/>
      <c r="L98" s="156"/>
      <c r="M98" s="156"/>
      <c r="N98" s="156"/>
      <c r="O98" s="156"/>
      <c r="P98" s="156"/>
      <c r="Q98" s="156"/>
      <c r="R98" s="156"/>
      <c r="S98" s="156"/>
      <c r="T98" s="157">
        <f t="shared" si="10"/>
        <v>0</v>
      </c>
      <c r="U98" s="164"/>
      <c r="V98" s="171">
        <f>IF(T94=0,0,T98/T94)</f>
        <v>0</v>
      </c>
      <c r="W98" s="164"/>
      <c r="X98" s="177"/>
    </row>
    <row r="99" spans="2:26" ht="13.5" customHeight="1">
      <c r="B99" s="69" t="str">
        <f t="shared" si="5"/>
        <v>Siahatla SC</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0</v>
      </c>
      <c r="V99" s="357">
        <f>IF(U99=0,0,T99/U99)</f>
        <v>0</v>
      </c>
      <c r="W99" s="167"/>
      <c r="X99" s="161" t="s">
        <v>797</v>
      </c>
    </row>
    <row r="100" spans="2:26" ht="13.5" customHeight="1">
      <c r="B100" s="69" t="str">
        <f t="shared" si="5"/>
        <v>Siahatla SC</v>
      </c>
      <c r="C100" s="70">
        <v>100</v>
      </c>
      <c r="D100" s="125"/>
      <c r="E100" s="191"/>
      <c r="F100" s="195" t="s">
        <v>92</v>
      </c>
      <c r="G100" s="193" t="s">
        <v>704</v>
      </c>
      <c r="H100" s="155"/>
      <c r="I100" s="155"/>
      <c r="J100" s="155"/>
      <c r="K100" s="156"/>
      <c r="L100" s="156"/>
      <c r="M100" s="156"/>
      <c r="N100" s="156"/>
      <c r="O100" s="156"/>
      <c r="P100" s="156"/>
      <c r="Q100" s="156"/>
      <c r="R100" s="156"/>
      <c r="S100" s="156"/>
      <c r="T100" s="157">
        <f t="shared" si="10"/>
        <v>0</v>
      </c>
      <c r="U100" s="164">
        <f>T101</f>
        <v>0</v>
      </c>
      <c r="V100" s="357">
        <f>IF(U100=0,0,T100/U100)</f>
        <v>0</v>
      </c>
      <c r="W100" s="167"/>
      <c r="X100" s="161" t="s">
        <v>797</v>
      </c>
    </row>
    <row r="101" spans="2:26" ht="13.5" customHeight="1">
      <c r="B101" s="69" t="str">
        <f t="shared" si="5"/>
        <v>Siahatla SC</v>
      </c>
      <c r="C101" s="70">
        <v>101</v>
      </c>
      <c r="D101" s="125"/>
      <c r="E101" s="348"/>
      <c r="F101" s="195" t="s">
        <v>93</v>
      </c>
      <c r="G101" s="193" t="s">
        <v>704</v>
      </c>
      <c r="H101" s="174">
        <f t="shared" ref="H101:S101" si="11">SUM(H99:H100)</f>
        <v>0</v>
      </c>
      <c r="I101" s="174">
        <f t="shared" si="11"/>
        <v>0</v>
      </c>
      <c r="J101" s="174">
        <f t="shared" si="11"/>
        <v>0</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0</v>
      </c>
      <c r="U101" s="164"/>
      <c r="V101" s="363">
        <f>IF(G20=0,0,T101*1000/G20)</f>
        <v>0</v>
      </c>
      <c r="W101" s="354" t="s">
        <v>275</v>
      </c>
      <c r="X101" s="177"/>
      <c r="Z101" s="364"/>
    </row>
    <row r="102" spans="2:26" ht="13.5" customHeight="1">
      <c r="B102" s="69" t="str">
        <f t="shared" si="5"/>
        <v>Siahatla SC</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Siahatla SC</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Siahatla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Siahatla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Siahatla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Siahatla SC</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21.38</v>
      </c>
      <c r="V107" s="171">
        <f>IF(U107=0,0,T107/U107)</f>
        <v>0</v>
      </c>
      <c r="W107" s="164">
        <v>10</v>
      </c>
      <c r="X107" s="177"/>
    </row>
    <row r="108" spans="2:26" ht="1.5" customHeight="1">
      <c r="B108" s="69" t="str">
        <f t="shared" si="5"/>
        <v>Siahatla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Siahatla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Siahatla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Siahatla SC</v>
      </c>
      <c r="C111" s="70">
        <v>111</v>
      </c>
      <c r="D111" s="125"/>
      <c r="E111" s="348">
        <v>1</v>
      </c>
      <c r="F111" s="195" t="s">
        <v>279</v>
      </c>
      <c r="G111" s="193" t="s">
        <v>704</v>
      </c>
      <c r="H111" s="204">
        <f t="shared" ref="H111:S111" si="12">SUM(H112:H113)/2</f>
        <v>0</v>
      </c>
      <c r="I111" s="204">
        <f t="shared" si="12"/>
        <v>2</v>
      </c>
      <c r="J111" s="204">
        <f t="shared" si="12"/>
        <v>0</v>
      </c>
      <c r="K111" s="204">
        <f t="shared" si="12"/>
        <v>0</v>
      </c>
      <c r="L111" s="204">
        <f t="shared" si="12"/>
        <v>2</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4</v>
      </c>
      <c r="U111" s="158">
        <f>X28</f>
        <v>1727.53</v>
      </c>
      <c r="V111" s="171">
        <f t="shared" ref="V111:V121" si="14">IF(U111=0,0,T111/U111)</f>
        <v>2.3154445943051639E-3</v>
      </c>
      <c r="W111" s="164">
        <v>10</v>
      </c>
      <c r="X111" s="161" t="s">
        <v>796</v>
      </c>
    </row>
    <row r="112" spans="2:26" ht="14.25" customHeight="1">
      <c r="B112" s="69" t="str">
        <f t="shared" si="5"/>
        <v>Siahatla SC</v>
      </c>
      <c r="C112" s="70">
        <v>112</v>
      </c>
      <c r="D112" s="125"/>
      <c r="E112" s="348"/>
      <c r="F112" s="195" t="s">
        <v>280</v>
      </c>
      <c r="G112" s="193" t="s">
        <v>704</v>
      </c>
      <c r="H112" s="155"/>
      <c r="I112" s="155">
        <v>2</v>
      </c>
      <c r="J112" s="155"/>
      <c r="K112" s="156"/>
      <c r="L112" s="156">
        <v>2</v>
      </c>
      <c r="M112" s="156"/>
      <c r="N112" s="156"/>
      <c r="O112" s="156"/>
      <c r="P112" s="156"/>
      <c r="Q112" s="156"/>
      <c r="R112" s="156"/>
      <c r="S112" s="156"/>
      <c r="T112" s="157">
        <f t="shared" si="13"/>
        <v>4</v>
      </c>
      <c r="U112" s="158">
        <f>X28</f>
        <v>1727.53</v>
      </c>
      <c r="V112" s="171">
        <f t="shared" si="14"/>
        <v>2.3154445943051639E-3</v>
      </c>
      <c r="W112" s="164"/>
      <c r="X112" s="161" t="s">
        <v>796</v>
      </c>
    </row>
    <row r="113" spans="2:26" ht="14.25" customHeight="1">
      <c r="B113" s="69" t="str">
        <f t="shared" si="5"/>
        <v>Siahatla SC</v>
      </c>
      <c r="C113" s="70">
        <v>113</v>
      </c>
      <c r="D113" s="125"/>
      <c r="E113" s="348"/>
      <c r="F113" s="195" t="s">
        <v>281</v>
      </c>
      <c r="G113" s="193" t="s">
        <v>704</v>
      </c>
      <c r="H113" s="155"/>
      <c r="I113" s="155">
        <v>2</v>
      </c>
      <c r="J113" s="155"/>
      <c r="K113" s="156"/>
      <c r="L113" s="156">
        <v>2</v>
      </c>
      <c r="M113" s="156"/>
      <c r="N113" s="156"/>
      <c r="O113" s="156"/>
      <c r="P113" s="156"/>
      <c r="Q113" s="156"/>
      <c r="R113" s="156"/>
      <c r="S113" s="156"/>
      <c r="T113" s="157">
        <f t="shared" si="13"/>
        <v>4</v>
      </c>
      <c r="U113" s="158">
        <f>X28</f>
        <v>1727.53</v>
      </c>
      <c r="V113" s="171">
        <f t="shared" si="14"/>
        <v>2.3154445943051639E-3</v>
      </c>
      <c r="W113" s="164"/>
      <c r="X113" s="161" t="s">
        <v>796</v>
      </c>
    </row>
    <row r="114" spans="2:26" ht="14.25" customHeight="1">
      <c r="B114" s="69" t="str">
        <f t="shared" si="5"/>
        <v>Siahatla SC</v>
      </c>
      <c r="C114" s="70">
        <v>114</v>
      </c>
      <c r="D114" s="125"/>
      <c r="E114" s="348">
        <v>2</v>
      </c>
      <c r="F114" s="195" t="s">
        <v>282</v>
      </c>
      <c r="G114" s="193" t="s">
        <v>704</v>
      </c>
      <c r="H114" s="204">
        <f t="shared" ref="H114:S114" si="15">SUM(H115:H117)/3</f>
        <v>0</v>
      </c>
      <c r="I114" s="204">
        <f t="shared" si="15"/>
        <v>1</v>
      </c>
      <c r="J114" s="204">
        <f t="shared" si="15"/>
        <v>0</v>
      </c>
      <c r="K114" s="204">
        <f t="shared" si="15"/>
        <v>0</v>
      </c>
      <c r="L114" s="204">
        <f t="shared" si="15"/>
        <v>1.3333333333333333</v>
      </c>
      <c r="M114" s="204">
        <f t="shared" si="15"/>
        <v>0</v>
      </c>
      <c r="N114" s="204">
        <f t="shared" si="15"/>
        <v>0</v>
      </c>
      <c r="O114" s="204">
        <f t="shared" si="15"/>
        <v>0</v>
      </c>
      <c r="P114" s="204">
        <f t="shared" si="15"/>
        <v>0</v>
      </c>
      <c r="Q114" s="204">
        <f t="shared" si="15"/>
        <v>0</v>
      </c>
      <c r="R114" s="204">
        <f t="shared" si="15"/>
        <v>0</v>
      </c>
      <c r="S114" s="204">
        <f t="shared" si="15"/>
        <v>0</v>
      </c>
      <c r="T114" s="157">
        <f t="shared" si="13"/>
        <v>2.333333333333333</v>
      </c>
      <c r="U114" s="158">
        <f>X28</f>
        <v>1727.53</v>
      </c>
      <c r="V114" s="171">
        <f t="shared" si="14"/>
        <v>1.350676013344679E-3</v>
      </c>
      <c r="W114" s="164">
        <v>10</v>
      </c>
      <c r="X114" s="161" t="s">
        <v>796</v>
      </c>
    </row>
    <row r="115" spans="2:26" ht="14.25" customHeight="1">
      <c r="B115" s="69" t="str">
        <f t="shared" si="5"/>
        <v>Siahatla SC</v>
      </c>
      <c r="C115" s="70">
        <v>115</v>
      </c>
      <c r="D115" s="125"/>
      <c r="E115" s="348"/>
      <c r="F115" s="195" t="s">
        <v>283</v>
      </c>
      <c r="G115" s="193" t="s">
        <v>704</v>
      </c>
      <c r="H115" s="155"/>
      <c r="I115" s="155">
        <v>1</v>
      </c>
      <c r="J115" s="155"/>
      <c r="K115" s="156"/>
      <c r="L115" s="156">
        <v>2</v>
      </c>
      <c r="M115" s="156"/>
      <c r="N115" s="156"/>
      <c r="O115" s="156"/>
      <c r="P115" s="156"/>
      <c r="Q115" s="156"/>
      <c r="R115" s="156"/>
      <c r="S115" s="156"/>
      <c r="T115" s="157">
        <f t="shared" si="13"/>
        <v>3</v>
      </c>
      <c r="U115" s="158">
        <f>U114*49/100</f>
        <v>846.48969999999997</v>
      </c>
      <c r="V115" s="171">
        <f t="shared" si="14"/>
        <v>3.5440478484262718E-3</v>
      </c>
      <c r="W115" s="164"/>
      <c r="X115" s="161" t="s">
        <v>796</v>
      </c>
    </row>
    <row r="116" spans="2:26" ht="14.25" customHeight="1">
      <c r="B116" s="69" t="str">
        <f t="shared" si="5"/>
        <v>Siahatla SC</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846.48969999999997</v>
      </c>
      <c r="V116" s="171">
        <f t="shared" si="14"/>
        <v>0</v>
      </c>
      <c r="W116" s="164"/>
      <c r="X116" s="161" t="s">
        <v>796</v>
      </c>
    </row>
    <row r="117" spans="2:26" ht="13.5" customHeight="1">
      <c r="B117" s="69" t="str">
        <f t="shared" si="5"/>
        <v>Siahatla SC</v>
      </c>
      <c r="C117" s="70">
        <v>117</v>
      </c>
      <c r="D117" s="125"/>
      <c r="E117" s="348"/>
      <c r="F117" s="195" t="s">
        <v>285</v>
      </c>
      <c r="G117" s="193" t="s">
        <v>704</v>
      </c>
      <c r="H117" s="155"/>
      <c r="I117" s="155">
        <v>2</v>
      </c>
      <c r="J117" s="155"/>
      <c r="K117" s="156"/>
      <c r="L117" s="156">
        <v>2</v>
      </c>
      <c r="M117" s="156"/>
      <c r="N117" s="156"/>
      <c r="O117" s="156"/>
      <c r="P117" s="156"/>
      <c r="Q117" s="156"/>
      <c r="R117" s="156"/>
      <c r="S117" s="156"/>
      <c r="T117" s="157">
        <f t="shared" si="13"/>
        <v>4</v>
      </c>
      <c r="U117" s="158">
        <f>U114</f>
        <v>1727.53</v>
      </c>
      <c r="V117" s="171">
        <f t="shared" si="14"/>
        <v>2.3154445943051639E-3</v>
      </c>
      <c r="W117" s="164"/>
      <c r="X117" s="161" t="s">
        <v>796</v>
      </c>
    </row>
    <row r="118" spans="2:26" ht="14.25" customHeight="1">
      <c r="B118" s="69" t="str">
        <f t="shared" si="5"/>
        <v>Siahatla SC</v>
      </c>
      <c r="C118" s="70">
        <v>118</v>
      </c>
      <c r="D118" s="125"/>
      <c r="E118" s="191">
        <v>3</v>
      </c>
      <c r="F118" s="195" t="s">
        <v>102</v>
      </c>
      <c r="G118" s="193" t="s">
        <v>704</v>
      </c>
      <c r="H118" s="174">
        <f t="shared" ref="H118:S118" si="16">SUM(H119:H121)</f>
        <v>0</v>
      </c>
      <c r="I118" s="174">
        <f t="shared" si="16"/>
        <v>0</v>
      </c>
      <c r="J118" s="174">
        <f t="shared" si="16"/>
        <v>0</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0</v>
      </c>
      <c r="U118" s="164">
        <f>T111</f>
        <v>4</v>
      </c>
      <c r="V118" s="171">
        <f t="shared" si="14"/>
        <v>0</v>
      </c>
      <c r="W118" s="167"/>
      <c r="X118" s="161" t="s">
        <v>795</v>
      </c>
    </row>
    <row r="119" spans="2:26" ht="14.25" customHeight="1">
      <c r="B119" s="69" t="str">
        <f t="shared" si="5"/>
        <v>Siahatla SC</v>
      </c>
      <c r="C119" s="70">
        <v>119</v>
      </c>
      <c r="D119" s="125"/>
      <c r="E119" s="191"/>
      <c r="F119" s="203" t="s">
        <v>630</v>
      </c>
      <c r="G119" s="193" t="s">
        <v>704</v>
      </c>
      <c r="H119" s="155"/>
      <c r="I119" s="155"/>
      <c r="J119" s="155"/>
      <c r="K119" s="156"/>
      <c r="L119" s="156"/>
      <c r="M119" s="156"/>
      <c r="N119" s="156"/>
      <c r="O119" s="156"/>
      <c r="P119" s="156"/>
      <c r="Q119" s="156"/>
      <c r="R119" s="156"/>
      <c r="S119" s="156"/>
      <c r="T119" s="157">
        <f t="shared" si="13"/>
        <v>0</v>
      </c>
      <c r="U119" s="164">
        <f t="shared" ref="U119:U121" si="17">T112</f>
        <v>4</v>
      </c>
      <c r="V119" s="171">
        <f t="shared" si="14"/>
        <v>0</v>
      </c>
      <c r="W119" s="167"/>
      <c r="X119" s="161" t="s">
        <v>795</v>
      </c>
    </row>
    <row r="120" spans="2:26" ht="14.25" customHeight="1">
      <c r="B120" s="69" t="str">
        <f t="shared" si="5"/>
        <v>Siahatla SC</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4</v>
      </c>
      <c r="V120" s="171">
        <f t="shared" si="14"/>
        <v>0</v>
      </c>
      <c r="W120" s="167"/>
      <c r="X120" s="161" t="s">
        <v>795</v>
      </c>
    </row>
    <row r="121" spans="2:26" ht="14.25" customHeight="1">
      <c r="B121" s="69" t="str">
        <f t="shared" si="5"/>
        <v>Siahatla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2.333333333333333</v>
      </c>
      <c r="V121" s="171">
        <f t="shared" si="14"/>
        <v>0</v>
      </c>
      <c r="W121" s="167"/>
      <c r="X121" s="161" t="s">
        <v>795</v>
      </c>
    </row>
    <row r="122" spans="2:26" ht="1.5" customHeight="1">
      <c r="B122" s="69" t="str">
        <f t="shared" si="5"/>
        <v>Siahatla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Siahatla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Siahatla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Siahatla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Siahatla SC</v>
      </c>
      <c r="C126" s="70">
        <v>126</v>
      </c>
      <c r="D126" s="125"/>
      <c r="E126" s="348">
        <v>2</v>
      </c>
      <c r="F126" s="195" t="s">
        <v>287</v>
      </c>
      <c r="G126" s="193" t="s">
        <v>704</v>
      </c>
      <c r="H126" s="155">
        <v>1</v>
      </c>
      <c r="I126" s="155">
        <v>1</v>
      </c>
      <c r="J126" s="155"/>
      <c r="K126" s="156"/>
      <c r="L126" s="156"/>
      <c r="M126" s="156"/>
      <c r="N126" s="156"/>
      <c r="O126" s="156"/>
      <c r="P126" s="156"/>
      <c r="Q126" s="156"/>
      <c r="R126" s="156"/>
      <c r="S126" s="156"/>
      <c r="T126" s="157">
        <f>SUM(H126:S126)</f>
        <v>2</v>
      </c>
      <c r="U126" s="164"/>
      <c r="V126" s="366">
        <f>IF(T62=0,0,(T125+T126)*1000/T62)</f>
        <v>43.478260869565219</v>
      </c>
      <c r="W126" s="367" t="s">
        <v>357</v>
      </c>
      <c r="X126" s="177"/>
      <c r="Z126" s="368"/>
    </row>
    <row r="127" spans="2:26" ht="13.5" customHeight="1">
      <c r="B127" s="69" t="str">
        <f t="shared" si="5"/>
        <v>Siahatla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Siahatla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Siahatla SC</v>
      </c>
      <c r="C129" s="70">
        <v>129</v>
      </c>
      <c r="D129" s="125"/>
      <c r="E129" s="191">
        <v>5</v>
      </c>
      <c r="F129" s="195" t="s">
        <v>114</v>
      </c>
      <c r="G129" s="193" t="s">
        <v>704</v>
      </c>
      <c r="H129" s="155"/>
      <c r="I129" s="155">
        <v>4</v>
      </c>
      <c r="J129" s="155">
        <v>1</v>
      </c>
      <c r="K129" s="156">
        <v>4</v>
      </c>
      <c r="L129" s="156">
        <v>6</v>
      </c>
      <c r="M129" s="156"/>
      <c r="N129" s="156"/>
      <c r="O129" s="156"/>
      <c r="P129" s="156"/>
      <c r="Q129" s="156"/>
      <c r="R129" s="156"/>
      <c r="S129" s="156"/>
      <c r="T129" s="157">
        <f>SUM(H129:S129)</f>
        <v>15</v>
      </c>
      <c r="U129" s="164"/>
      <c r="V129" s="369">
        <f>IF(G20=0,0,(T125+T126+T127+T128+T129)*1000/G20)</f>
        <v>3.6410366245448702</v>
      </c>
      <c r="W129" s="367" t="s">
        <v>650</v>
      </c>
      <c r="X129" s="177"/>
    </row>
    <row r="130" spans="2:25" ht="1.5" customHeight="1">
      <c r="B130" s="69" t="str">
        <f t="shared" ref="B130:B174" si="18">B129</f>
        <v>Siahatla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Siahatla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Siahatla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Siahatla SC</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40</v>
      </c>
      <c r="V133" s="171">
        <f>IF(U133=0,0,T133/U133)</f>
        <v>0</v>
      </c>
      <c r="W133" s="164"/>
      <c r="X133" s="177"/>
    </row>
    <row r="134" spans="2:25" ht="15" customHeight="1">
      <c r="B134" s="69" t="str">
        <f t="shared" si="18"/>
        <v>Siahatla SC</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77</v>
      </c>
      <c r="V134" s="171">
        <f>IF(U134=0,0,T134/U134)</f>
        <v>0</v>
      </c>
      <c r="W134" s="199"/>
      <c r="X134" s="161" t="s">
        <v>796</v>
      </c>
    </row>
    <row r="135" spans="2:25" ht="1.5" customHeight="1">
      <c r="B135" s="69" t="str">
        <f t="shared" si="18"/>
        <v>Siahatla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Siahatla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Siahatla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Siahatla SC</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Siahatla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Siahatla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Siahatla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Siahatla SC</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Siahatla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Siahatla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Siahatla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Siahatla SC</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Siahatla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Siahatla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Siahatla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Siahatla SC</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Siahatla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Siahatla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Siahatla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Siahatla SC</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Siahatla SC</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Siahatla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Siahatla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Siahatla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Siahatla SC</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Siahatla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Siahatla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Siahatla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Siahatla SC</v>
      </c>
      <c r="C163" s="70">
        <v>163</v>
      </c>
      <c r="D163" s="125"/>
      <c r="E163" s="152">
        <v>1</v>
      </c>
      <c r="F163" s="349" t="s">
        <v>309</v>
      </c>
      <c r="G163" s="193" t="s">
        <v>310</v>
      </c>
      <c r="H163" s="155">
        <v>282</v>
      </c>
      <c r="I163" s="155">
        <v>226</v>
      </c>
      <c r="J163" s="155">
        <v>225</v>
      </c>
      <c r="K163" s="155">
        <v>210</v>
      </c>
      <c r="L163" s="155">
        <v>126</v>
      </c>
      <c r="M163" s="155"/>
      <c r="N163" s="155"/>
      <c r="O163" s="155"/>
      <c r="P163" s="155"/>
      <c r="Q163" s="155"/>
      <c r="R163" s="155"/>
      <c r="S163" s="155"/>
      <c r="T163" s="157">
        <f t="shared" ref="T163:T169" si="19">SUM(H163:S163)</f>
        <v>1069</v>
      </c>
      <c r="U163" s="158">
        <f>40*G20/100</f>
        <v>1867.6</v>
      </c>
      <c r="V163" s="171">
        <f t="shared" ref="V163:V168" si="20">IF(U163=0,0,T163/U163)</f>
        <v>0.57239237524095099</v>
      </c>
      <c r="W163" s="164">
        <v>5</v>
      </c>
      <c r="X163" s="161" t="s">
        <v>796</v>
      </c>
    </row>
    <row r="164" spans="2:24" ht="20.25" customHeight="1">
      <c r="B164" s="69" t="str">
        <f t="shared" si="18"/>
        <v>Siahatla SC</v>
      </c>
      <c r="C164" s="70">
        <v>164</v>
      </c>
      <c r="D164" s="125"/>
      <c r="E164" s="152">
        <v>2</v>
      </c>
      <c r="F164" s="195" t="s">
        <v>311</v>
      </c>
      <c r="G164" s="193" t="s">
        <v>705</v>
      </c>
      <c r="H164" s="155">
        <v>30</v>
      </c>
      <c r="I164" s="155"/>
      <c r="J164" s="155"/>
      <c r="K164" s="156"/>
      <c r="L164" s="156"/>
      <c r="M164" s="156"/>
      <c r="N164" s="156"/>
      <c r="O164" s="156"/>
      <c r="P164" s="156"/>
      <c r="Q164" s="156"/>
      <c r="R164" s="156"/>
      <c r="S164" s="156"/>
      <c r="T164" s="157">
        <f t="shared" si="19"/>
        <v>30</v>
      </c>
      <c r="U164" s="158">
        <f>COUNT(H164:S164)*20</f>
        <v>20</v>
      </c>
      <c r="V164" s="171">
        <f t="shared" si="20"/>
        <v>1.5</v>
      </c>
      <c r="W164" s="164"/>
      <c r="X164" s="161"/>
    </row>
    <row r="165" spans="2:24" ht="26.25" customHeight="1">
      <c r="B165" s="69" t="str">
        <f t="shared" si="18"/>
        <v>Siahatla SC</v>
      </c>
      <c r="C165" s="70">
        <v>165</v>
      </c>
      <c r="D165" s="125"/>
      <c r="E165" s="152">
        <v>3</v>
      </c>
      <c r="F165" s="195" t="s">
        <v>119</v>
      </c>
      <c r="G165" s="193" t="s">
        <v>705</v>
      </c>
      <c r="H165" s="163">
        <v>1</v>
      </c>
      <c r="I165" s="163">
        <v>1</v>
      </c>
      <c r="J165" s="163"/>
      <c r="K165" s="163">
        <v>1</v>
      </c>
      <c r="L165" s="163">
        <v>1</v>
      </c>
      <c r="M165" s="163"/>
      <c r="N165" s="163"/>
      <c r="O165" s="163"/>
      <c r="P165" s="163"/>
      <c r="Q165" s="163"/>
      <c r="R165" s="163"/>
      <c r="S165" s="163"/>
      <c r="T165" s="157">
        <f>COUNTIF(H165:S165,1)</f>
        <v>4</v>
      </c>
      <c r="U165" s="158">
        <f>COUNT(H165:S165)</f>
        <v>4</v>
      </c>
      <c r="V165" s="171">
        <f t="shared" si="20"/>
        <v>1</v>
      </c>
      <c r="W165" s="164"/>
      <c r="X165" s="161"/>
    </row>
    <row r="166" spans="2:24" ht="14.25" customHeight="1">
      <c r="B166" s="69" t="str">
        <f t="shared" si="18"/>
        <v>Siahatla SC</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93.38</v>
      </c>
      <c r="V166" s="171">
        <f t="shared" si="20"/>
        <v>0</v>
      </c>
      <c r="W166" s="164"/>
      <c r="X166" s="179"/>
    </row>
    <row r="167" spans="2:24" ht="14.25" customHeight="1">
      <c r="B167" s="69" t="str">
        <f t="shared" si="18"/>
        <v>Siahatla SC</v>
      </c>
      <c r="C167" s="70">
        <v>167</v>
      </c>
      <c r="D167" s="125"/>
      <c r="E167" s="152">
        <v>5</v>
      </c>
      <c r="F167" s="195" t="s">
        <v>123</v>
      </c>
      <c r="G167" s="193" t="s">
        <v>705</v>
      </c>
      <c r="H167" s="163">
        <v>1</v>
      </c>
      <c r="I167" s="163">
        <v>1</v>
      </c>
      <c r="J167" s="163"/>
      <c r="K167" s="163">
        <v>1</v>
      </c>
      <c r="L167" s="163">
        <v>1</v>
      </c>
      <c r="M167" s="163"/>
      <c r="N167" s="163"/>
      <c r="O167" s="163"/>
      <c r="P167" s="163"/>
      <c r="Q167" s="163"/>
      <c r="R167" s="163"/>
      <c r="S167" s="163"/>
      <c r="T167" s="157">
        <f>COUNTIF(H167:S167,1)</f>
        <v>4</v>
      </c>
      <c r="U167" s="158">
        <f>COUNT(H167:S167)</f>
        <v>4</v>
      </c>
      <c r="V167" s="171">
        <f t="shared" si="20"/>
        <v>1</v>
      </c>
      <c r="W167" s="164"/>
      <c r="X167" s="161"/>
    </row>
    <row r="168" spans="2:24" ht="24" customHeight="1">
      <c r="B168" s="69" t="str">
        <f t="shared" si="18"/>
        <v>Siahatla SC</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Siahatla SC</v>
      </c>
      <c r="C169" s="70">
        <v>169</v>
      </c>
      <c r="D169" s="125"/>
      <c r="E169" s="152">
        <v>7</v>
      </c>
      <c r="F169" s="195" t="s">
        <v>126</v>
      </c>
      <c r="G169" s="193" t="s">
        <v>705</v>
      </c>
      <c r="H169" s="155">
        <v>1</v>
      </c>
      <c r="I169" s="155">
        <v>1</v>
      </c>
      <c r="J169" s="155">
        <v>1</v>
      </c>
      <c r="K169" s="156">
        <v>1</v>
      </c>
      <c r="L169" s="156">
        <v>2</v>
      </c>
      <c r="M169" s="156"/>
      <c r="N169" s="156"/>
      <c r="O169" s="156"/>
      <c r="P169" s="156"/>
      <c r="Q169" s="156"/>
      <c r="R169" s="156"/>
      <c r="S169" s="156"/>
      <c r="T169" s="157">
        <f t="shared" si="19"/>
        <v>6</v>
      </c>
      <c r="U169" s="158">
        <v>27</v>
      </c>
      <c r="V169" s="171">
        <f t="shared" ref="V169" si="21">T169/U169</f>
        <v>0.22222222222222221</v>
      </c>
      <c r="W169" s="164"/>
      <c r="X169" s="161" t="s">
        <v>796</v>
      </c>
    </row>
    <row r="170" spans="2:24" ht="3" customHeight="1">
      <c r="B170" s="69" t="str">
        <f t="shared" si="18"/>
        <v>Siahatla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Siahatla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Siahatla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Siahatla SC</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5.55</v>
      </c>
      <c r="V173" s="159">
        <f>IF(U173=0,0,T173/U173)</f>
        <v>0</v>
      </c>
      <c r="W173" s="164"/>
      <c r="X173" s="268" t="s">
        <v>655</v>
      </c>
    </row>
    <row r="174" spans="2:24" ht="14.4" customHeight="1">
      <c r="B174" s="69" t="str">
        <f t="shared" si="18"/>
        <v>Siahatla SC</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2.2999999999999998</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4</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4669</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79.8399</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17</v>
      </c>
      <c r="K184" s="248">
        <f t="shared" si="22"/>
        <v>46</v>
      </c>
      <c r="L184" s="380">
        <f t="shared" si="22"/>
        <v>0.36956521739130432</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0</v>
      </c>
      <c r="K185" s="248">
        <f t="shared" si="22"/>
        <v>828</v>
      </c>
      <c r="L185" s="380">
        <f t="shared" si="22"/>
        <v>0</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4</v>
      </c>
      <c r="K186" s="248">
        <f t="shared" si="22"/>
        <v>4</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4</v>
      </c>
      <c r="K187" s="260">
        <f t="shared" si="22"/>
        <v>144</v>
      </c>
      <c r="L187" s="383">
        <f t="shared" si="22"/>
        <v>2.7777777777777776E-2</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4</v>
      </c>
      <c r="K188" s="260">
        <f t="shared" si="22"/>
        <v>4</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1069</v>
      </c>
      <c r="K189" s="248">
        <f>U163</f>
        <v>1867.6</v>
      </c>
      <c r="L189" s="380">
        <f>V163</f>
        <v>0.57239237524095099</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37</v>
      </c>
      <c r="K190" s="248">
        <f t="shared" si="23"/>
        <v>79.8399</v>
      </c>
      <c r="L190" s="380">
        <f t="shared" si="23"/>
        <v>0.46342743415259791</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29</v>
      </c>
      <c r="K191" s="248">
        <f t="shared" si="23"/>
        <v>37</v>
      </c>
      <c r="L191" s="380">
        <f t="shared" si="23"/>
        <v>0.78378378378378377</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17</v>
      </c>
      <c r="K192" s="248">
        <f t="shared" si="23"/>
        <v>37</v>
      </c>
      <c r="L192" s="380">
        <f t="shared" si="23"/>
        <v>0.45945945945945948</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0</v>
      </c>
      <c r="K193" s="248">
        <f>U54</f>
        <v>37</v>
      </c>
      <c r="L193" s="380">
        <f>V54</f>
        <v>0</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3</v>
      </c>
      <c r="K194" s="248">
        <f>U51</f>
        <v>37</v>
      </c>
      <c r="L194" s="380">
        <f>V51</f>
        <v>8.1081081081081086E-2</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6</v>
      </c>
      <c r="L195" s="380">
        <f>V59</f>
        <v>0</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40</v>
      </c>
      <c r="K196" s="248">
        <f>U56</f>
        <v>46</v>
      </c>
      <c r="L196" s="380">
        <f>V56</f>
        <v>0.86956521739130432</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46</v>
      </c>
      <c r="K197" s="248">
        <f>U64</f>
        <v>46</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46</v>
      </c>
      <c r="K198" s="248">
        <f>U66</f>
        <v>46</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10</v>
      </c>
      <c r="K199" s="248">
        <f t="shared" si="24"/>
        <v>37</v>
      </c>
      <c r="L199" s="380">
        <f t="shared" si="24"/>
        <v>0.27027027027027029</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40</v>
      </c>
      <c r="K200" s="248">
        <f t="shared" si="24"/>
        <v>46</v>
      </c>
      <c r="L200" s="380">
        <f t="shared" si="24"/>
        <v>0.86956521739130432</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21</v>
      </c>
      <c r="K201" s="248">
        <f t="shared" si="25"/>
        <v>46</v>
      </c>
      <c r="L201" s="380">
        <f t="shared" si="25"/>
        <v>0.45652173913043476</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4</v>
      </c>
      <c r="K202" s="248">
        <f t="shared" si="25"/>
        <v>75.325336110074645</v>
      </c>
      <c r="L202" s="380">
        <f t="shared" si="25"/>
        <v>5.3102982430170746E-2</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3</v>
      </c>
      <c r="K203" s="248">
        <f t="shared" si="25"/>
        <v>74.9487094295243</v>
      </c>
      <c r="L203" s="380">
        <f t="shared" si="25"/>
        <v>4.0027373691083459E-2</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0</v>
      </c>
      <c r="K204" s="248">
        <f t="shared" si="25"/>
        <v>74.761337655950186</v>
      </c>
      <c r="L204" s="380">
        <f t="shared" si="25"/>
        <v>0</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161</v>
      </c>
      <c r="K205" s="248">
        <f>U94</f>
        <v>466.9</v>
      </c>
      <c r="L205" s="380">
        <f>V94</f>
        <v>0.34482758620689657</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21.38</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4</v>
      </c>
      <c r="K207" s="248">
        <f>U111</f>
        <v>1727.53</v>
      </c>
      <c r="L207" s="380">
        <f>V111</f>
        <v>2.3154445943051639E-3</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2.333333333333333</v>
      </c>
      <c r="K208" s="248">
        <f>U114</f>
        <v>1727.53</v>
      </c>
      <c r="L208" s="380">
        <f>V114</f>
        <v>1.350676013344679E-3</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2</v>
      </c>
      <c r="K214" s="248">
        <f>U126</f>
        <v>0</v>
      </c>
      <c r="L214" s="386">
        <f>V126</f>
        <v>43.478260869565219</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0</v>
      </c>
      <c r="K215" s="393">
        <f>U101</f>
        <v>0</v>
      </c>
      <c r="L215" s="394">
        <f>V101</f>
        <v>0</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46</v>
      </c>
      <c r="K216" s="396">
        <f>T48-(10*T48/100)</f>
        <v>33.299999999999997</v>
      </c>
      <c r="L216" s="396">
        <f>G35</f>
        <v>-12.700000000000003</v>
      </c>
    </row>
  </sheetData>
  <sheetProtection password="CC6B" sheet="1" objects="1" scenarios="1" selectLockedCells="1" autoFilter="0"/>
  <autoFilter ref="D16:X174" xr:uid="{00000000-0009-0000-0000-00000F000000}"/>
  <mergeCells count="2">
    <mergeCell ref="F4:U4"/>
    <mergeCell ref="V8:W8"/>
  </mergeCells>
  <hyperlinks>
    <hyperlink ref="X8" location="INDEX!A1" display="..Go to INDEX.." xr:uid="{00000000-0004-0000-0F00-000000000000}"/>
  </hyperlinks>
  <pageMargins left="0.23622047244094491" right="0" top="0.51181102362204722" bottom="0.23622047244094491" header="0" footer="0"/>
  <pageSetup paperSize="9" scale="9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New Siaha CL</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New Siaha CL</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New Siaha CL</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New Siaha CL</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New Siaha CL</v>
      </c>
      <c r="C5" s="70">
        <v>5</v>
      </c>
      <c r="E5" s="70"/>
      <c r="F5" s="86"/>
      <c r="G5" s="315"/>
      <c r="H5" s="88"/>
      <c r="I5" s="86"/>
      <c r="J5" s="86"/>
      <c r="K5" s="86"/>
      <c r="L5" s="86"/>
      <c r="M5" s="86"/>
      <c r="N5" s="86"/>
      <c r="O5" s="86"/>
      <c r="P5" s="86"/>
      <c r="Q5" s="86"/>
      <c r="R5" s="86"/>
      <c r="S5" s="86"/>
      <c r="T5" s="86"/>
      <c r="U5" s="89"/>
      <c r="V5" s="86"/>
      <c r="W5" s="89"/>
    </row>
    <row r="6" spans="2:24" ht="14.4">
      <c r="B6" s="69" t="str">
        <f t="shared" si="0"/>
        <v>New Siaha CL</v>
      </c>
      <c r="C6" s="70">
        <v>6</v>
      </c>
      <c r="E6" s="70"/>
      <c r="F6" s="90" t="s">
        <v>204</v>
      </c>
      <c r="G6" s="316" t="s">
        <v>843</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New Siaha CL</v>
      </c>
      <c r="C7" s="70">
        <v>7</v>
      </c>
      <c r="E7" s="70"/>
      <c r="F7" s="90" t="s">
        <v>207</v>
      </c>
      <c r="G7" s="115"/>
      <c r="H7" s="102"/>
      <c r="I7" s="102"/>
      <c r="J7" s="102"/>
      <c r="K7" s="102"/>
      <c r="L7" s="319"/>
      <c r="M7" s="86"/>
      <c r="N7" s="103" t="s">
        <v>22</v>
      </c>
      <c r="O7" s="100"/>
      <c r="P7" s="277"/>
      <c r="Q7" s="104"/>
      <c r="R7" s="104"/>
      <c r="S7" s="104"/>
      <c r="T7" s="104"/>
      <c r="U7" s="320"/>
      <c r="V7" s="86"/>
      <c r="W7" s="89"/>
    </row>
    <row r="8" spans="2:24" ht="15" customHeight="1">
      <c r="B8" s="69" t="str">
        <f t="shared" si="0"/>
        <v>New Siaha CL</v>
      </c>
      <c r="C8" s="70">
        <v>8</v>
      </c>
      <c r="E8" s="70"/>
      <c r="F8" s="90" t="s">
        <v>208</v>
      </c>
      <c r="G8" s="115" t="s">
        <v>908</v>
      </c>
      <c r="H8" s="102"/>
      <c r="I8" s="102"/>
      <c r="J8" s="102"/>
      <c r="K8" s="102"/>
      <c r="L8" s="319"/>
      <c r="M8" s="86"/>
      <c r="N8" s="103" t="s">
        <v>22</v>
      </c>
      <c r="O8" s="100"/>
      <c r="P8" s="277" t="s">
        <v>909</v>
      </c>
      <c r="Q8" s="104"/>
      <c r="R8" s="104"/>
      <c r="S8" s="104"/>
      <c r="T8" s="104"/>
      <c r="U8" s="320"/>
      <c r="V8" s="649" t="s">
        <v>806</v>
      </c>
      <c r="W8" s="650"/>
      <c r="X8" s="321" t="s">
        <v>829</v>
      </c>
    </row>
    <row r="9" spans="2:24" ht="15" customHeight="1">
      <c r="B9" s="69" t="str">
        <f t="shared" si="0"/>
        <v>New Siaha CL</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New Siaha CL</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New Siaha CL</v>
      </c>
      <c r="C11" s="70">
        <v>11</v>
      </c>
      <c r="E11" s="70"/>
      <c r="F11" s="90" t="s">
        <v>209</v>
      </c>
      <c r="G11" s="115" t="s">
        <v>886</v>
      </c>
      <c r="H11" s="102"/>
      <c r="I11" s="102"/>
      <c r="J11" s="102"/>
      <c r="K11" s="102"/>
      <c r="L11" s="319"/>
      <c r="M11" s="86"/>
      <c r="N11" s="103" t="s">
        <v>22</v>
      </c>
      <c r="O11" s="100"/>
      <c r="P11" s="277" t="s">
        <v>934</v>
      </c>
      <c r="Q11" s="104"/>
      <c r="R11" s="104"/>
      <c r="S11" s="104"/>
      <c r="T11" s="104"/>
      <c r="U11" s="320"/>
      <c r="V11" s="86"/>
      <c r="W11" s="89"/>
    </row>
    <row r="12" spans="2:24" ht="15" customHeight="1">
      <c r="B12" s="69" t="str">
        <f t="shared" si="0"/>
        <v>New Siaha CL</v>
      </c>
      <c r="C12" s="70">
        <v>12</v>
      </c>
      <c r="E12" s="70"/>
      <c r="F12" s="122"/>
      <c r="G12" s="115" t="s">
        <v>910</v>
      </c>
      <c r="H12" s="102"/>
      <c r="I12" s="102"/>
      <c r="J12" s="102"/>
      <c r="K12" s="102"/>
      <c r="L12" s="319"/>
      <c r="M12" s="86"/>
      <c r="N12" s="103" t="s">
        <v>22</v>
      </c>
      <c r="O12" s="100"/>
      <c r="P12" s="277" t="s">
        <v>935</v>
      </c>
      <c r="Q12" s="104"/>
      <c r="R12" s="104"/>
      <c r="S12" s="104"/>
      <c r="T12" s="104"/>
      <c r="U12" s="320"/>
      <c r="V12" s="86"/>
      <c r="W12" s="89"/>
    </row>
    <row r="13" spans="2:24" ht="15" customHeight="1">
      <c r="B13" s="69" t="str">
        <f t="shared" si="0"/>
        <v>New Siaha CL</v>
      </c>
      <c r="C13" s="70">
        <v>13</v>
      </c>
      <c r="E13" s="70"/>
      <c r="F13" s="122"/>
      <c r="G13" s="115" t="s">
        <v>911</v>
      </c>
      <c r="H13" s="102"/>
      <c r="I13" s="102"/>
      <c r="J13" s="102"/>
      <c r="K13" s="102"/>
      <c r="L13" s="319"/>
      <c r="M13" s="86"/>
      <c r="N13" s="103" t="s">
        <v>22</v>
      </c>
      <c r="O13" s="100"/>
      <c r="P13" s="277" t="s">
        <v>936</v>
      </c>
      <c r="Q13" s="104"/>
      <c r="R13" s="104"/>
      <c r="S13" s="104"/>
      <c r="T13" s="104"/>
      <c r="U13" s="320"/>
      <c r="V13" s="86"/>
      <c r="W13" s="89"/>
    </row>
    <row r="14" spans="2:24" ht="15" customHeight="1">
      <c r="B14" s="69" t="str">
        <f t="shared" si="0"/>
        <v>New Siaha CL</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New Siaha CL</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New Siaha CL</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New Siaha CL</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New Siaha CL</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New Siaha CL</v>
      </c>
      <c r="C19" s="70">
        <v>19</v>
      </c>
      <c r="E19" s="152">
        <v>1</v>
      </c>
      <c r="F19" s="325" t="s">
        <v>212</v>
      </c>
      <c r="G19" s="326">
        <v>3</v>
      </c>
      <c r="H19" s="327" t="s">
        <v>213</v>
      </c>
      <c r="I19" s="74"/>
      <c r="J19" s="328">
        <v>1</v>
      </c>
      <c r="K19" s="329" t="s">
        <v>214</v>
      </c>
      <c r="L19" s="330"/>
      <c r="M19" s="330"/>
      <c r="N19" s="330"/>
      <c r="O19" s="330"/>
      <c r="P19" s="330"/>
      <c r="Q19" s="330"/>
      <c r="R19" s="330"/>
      <c r="S19" s="330"/>
      <c r="T19" s="330"/>
      <c r="U19" s="330"/>
      <c r="V19" s="330"/>
      <c r="W19" s="331"/>
      <c r="X19" s="332">
        <f>1.71*G20/100</f>
        <v>99.077399999999997</v>
      </c>
    </row>
    <row r="20" spans="2:24" ht="18.600000000000001" customHeight="1">
      <c r="B20" s="69" t="str">
        <f t="shared" si="0"/>
        <v>New Siaha CL</v>
      </c>
      <c r="C20" s="70">
        <v>20</v>
      </c>
      <c r="E20" s="152">
        <v>2</v>
      </c>
      <c r="F20" s="333" t="s">
        <v>215</v>
      </c>
      <c r="G20" s="326">
        <v>5794</v>
      </c>
      <c r="H20" s="327" t="s">
        <v>213</v>
      </c>
      <c r="I20" s="74"/>
      <c r="J20" s="134">
        <v>2</v>
      </c>
      <c r="K20" s="329" t="s">
        <v>216</v>
      </c>
      <c r="L20" s="330"/>
      <c r="M20" s="330"/>
      <c r="N20" s="330"/>
      <c r="O20" s="330"/>
      <c r="P20" s="330"/>
      <c r="Q20" s="330"/>
      <c r="R20" s="330"/>
      <c r="S20" s="330"/>
      <c r="T20" s="330"/>
      <c r="U20" s="330"/>
      <c r="V20" s="330"/>
      <c r="W20" s="331"/>
      <c r="X20" s="334">
        <f>X19-(X19*10/100)</f>
        <v>89.169659999999993</v>
      </c>
    </row>
    <row r="21" spans="2:24" ht="18.600000000000001" customHeight="1">
      <c r="B21" s="69" t="str">
        <f t="shared" si="0"/>
        <v>New Siaha CL</v>
      </c>
      <c r="C21" s="70">
        <v>21</v>
      </c>
      <c r="E21" s="152">
        <v>3</v>
      </c>
      <c r="F21" s="325" t="s">
        <v>217</v>
      </c>
      <c r="G21" s="326">
        <v>1201</v>
      </c>
      <c r="H21" s="327" t="s">
        <v>213</v>
      </c>
      <c r="I21" s="335">
        <f>G20/G21</f>
        <v>4.8243130724396339</v>
      </c>
      <c r="J21" s="134">
        <v>3</v>
      </c>
      <c r="K21" s="329" t="s">
        <v>218</v>
      </c>
      <c r="L21" s="330"/>
      <c r="M21" s="330"/>
      <c r="N21" s="330"/>
      <c r="O21" s="330"/>
      <c r="P21" s="330"/>
      <c r="Q21" s="330"/>
      <c r="R21" s="330"/>
      <c r="S21" s="330"/>
      <c r="T21" s="330"/>
      <c r="U21" s="330"/>
      <c r="V21" s="330"/>
      <c r="W21" s="331"/>
      <c r="X21" s="334">
        <f>X20-(X20*17.88/1000)</f>
        <v>87.575306479199995</v>
      </c>
    </row>
    <row r="22" spans="2:24" ht="18.600000000000001" customHeight="1">
      <c r="B22" s="69" t="str">
        <f t="shared" si="0"/>
        <v>New Siaha CL</v>
      </c>
      <c r="C22" s="70">
        <v>22</v>
      </c>
      <c r="E22" s="152">
        <v>4</v>
      </c>
      <c r="F22" s="325" t="s">
        <v>219</v>
      </c>
      <c r="G22" s="326">
        <v>531</v>
      </c>
      <c r="H22" s="327" t="s">
        <v>213</v>
      </c>
      <c r="I22" s="74"/>
      <c r="J22" s="134">
        <v>4</v>
      </c>
      <c r="K22" s="329" t="s">
        <v>220</v>
      </c>
      <c r="L22" s="330"/>
      <c r="M22" s="330"/>
      <c r="N22" s="330"/>
      <c r="O22" s="330"/>
      <c r="P22" s="330"/>
      <c r="Q22" s="330"/>
      <c r="R22" s="330"/>
      <c r="S22" s="330"/>
      <c r="T22" s="330"/>
      <c r="U22" s="330"/>
      <c r="V22" s="330"/>
      <c r="W22" s="331"/>
      <c r="X22" s="334">
        <f>8.78356409745996*G20/100</f>
        <v>508.91970380683006</v>
      </c>
    </row>
    <row r="23" spans="2:24" ht="18.600000000000001" customHeight="1">
      <c r="B23" s="69" t="str">
        <f t="shared" si="0"/>
        <v>New Siaha CL</v>
      </c>
      <c r="C23" s="70">
        <v>23</v>
      </c>
      <c r="E23" s="152">
        <v>5</v>
      </c>
      <c r="F23" s="333" t="s">
        <v>221</v>
      </c>
      <c r="G23" s="326">
        <v>121</v>
      </c>
      <c r="H23" s="327" t="s">
        <v>213</v>
      </c>
      <c r="I23" s="74"/>
      <c r="J23" s="134">
        <v>5</v>
      </c>
      <c r="K23" s="329" t="s">
        <v>222</v>
      </c>
      <c r="L23" s="330"/>
      <c r="M23" s="330"/>
      <c r="N23" s="330"/>
      <c r="O23" s="330"/>
      <c r="P23" s="330"/>
      <c r="Q23" s="330"/>
      <c r="R23" s="330"/>
      <c r="S23" s="330"/>
      <c r="T23" s="330"/>
      <c r="U23" s="330"/>
      <c r="V23" s="330"/>
      <c r="W23" s="331"/>
      <c r="X23" s="334">
        <f>G20*1.6133076913702/100</f>
        <v>93.475047637989391</v>
      </c>
    </row>
    <row r="24" spans="2:24" ht="18.600000000000001" customHeight="1">
      <c r="B24" s="69" t="str">
        <f t="shared" si="0"/>
        <v>New Siaha CL</v>
      </c>
      <c r="C24" s="70">
        <v>24</v>
      </c>
      <c r="E24" s="152">
        <v>6</v>
      </c>
      <c r="F24" s="333" t="s">
        <v>223</v>
      </c>
      <c r="G24" s="326">
        <v>90</v>
      </c>
      <c r="H24" s="327" t="s">
        <v>213</v>
      </c>
      <c r="I24" s="74"/>
      <c r="J24" s="134">
        <v>6</v>
      </c>
      <c r="K24" s="329" t="s">
        <v>224</v>
      </c>
      <c r="L24" s="330"/>
      <c r="M24" s="330"/>
      <c r="N24" s="330"/>
      <c r="O24" s="330"/>
      <c r="P24" s="330"/>
      <c r="Q24" s="330"/>
      <c r="R24" s="330"/>
      <c r="S24" s="330"/>
      <c r="T24" s="330"/>
      <c r="U24" s="330"/>
      <c r="V24" s="330"/>
      <c r="W24" s="331"/>
      <c r="X24" s="334">
        <f>G20*1.60524115291335/100</f>
        <v>93.007672399799489</v>
      </c>
    </row>
    <row r="25" spans="2:24" ht="18.600000000000001" customHeight="1">
      <c r="B25" s="69" t="str">
        <f t="shared" si="0"/>
        <v>New Siaha CL</v>
      </c>
      <c r="C25" s="70">
        <v>25</v>
      </c>
      <c r="E25" s="152">
        <v>7</v>
      </c>
      <c r="F25" s="333" t="s">
        <v>225</v>
      </c>
      <c r="G25" s="326">
        <v>90</v>
      </c>
      <c r="H25" s="327" t="s">
        <v>213</v>
      </c>
      <c r="I25" s="74"/>
      <c r="J25" s="134">
        <v>7</v>
      </c>
      <c r="K25" s="329" t="s">
        <v>226</v>
      </c>
      <c r="L25" s="330"/>
      <c r="M25" s="330"/>
      <c r="N25" s="330"/>
      <c r="O25" s="330"/>
      <c r="P25" s="330"/>
      <c r="Q25" s="330"/>
      <c r="R25" s="330"/>
      <c r="S25" s="330"/>
      <c r="T25" s="330"/>
      <c r="U25" s="330"/>
      <c r="V25" s="330"/>
      <c r="W25" s="331"/>
      <c r="X25" s="334">
        <f>G20*1.60122805003106/100</f>
        <v>92.77515321879963</v>
      </c>
    </row>
    <row r="26" spans="2:24" ht="18.600000000000001" customHeight="1">
      <c r="B26" s="69" t="str">
        <f t="shared" si="0"/>
        <v>New Siaha CL</v>
      </c>
      <c r="C26" s="70">
        <v>26</v>
      </c>
      <c r="E26" s="152">
        <v>8</v>
      </c>
      <c r="F26" s="333" t="s">
        <v>227</v>
      </c>
      <c r="G26" s="326">
        <v>90</v>
      </c>
      <c r="H26" s="327" t="s">
        <v>213</v>
      </c>
      <c r="I26" s="74"/>
      <c r="J26" s="134">
        <v>8</v>
      </c>
      <c r="K26" s="329" t="s">
        <v>228</v>
      </c>
      <c r="L26" s="330"/>
      <c r="M26" s="330"/>
      <c r="N26" s="330"/>
      <c r="O26" s="330"/>
      <c r="P26" s="330"/>
      <c r="Q26" s="330"/>
      <c r="R26" s="330"/>
      <c r="S26" s="330"/>
      <c r="T26" s="330"/>
      <c r="U26" s="330"/>
      <c r="V26" s="330"/>
      <c r="W26" s="331"/>
      <c r="X26" s="334">
        <f>X24*9</f>
        <v>837.06905159819541</v>
      </c>
    </row>
    <row r="27" spans="2:24" ht="18.600000000000001" customHeight="1">
      <c r="B27" s="69" t="str">
        <f t="shared" si="0"/>
        <v>New Siaha CL</v>
      </c>
      <c r="C27" s="70">
        <v>27</v>
      </c>
      <c r="E27" s="152">
        <v>9</v>
      </c>
      <c r="F27" s="333" t="s">
        <v>229</v>
      </c>
      <c r="G27" s="326">
        <v>72</v>
      </c>
      <c r="H27" s="327" t="s">
        <v>213</v>
      </c>
      <c r="I27" s="74"/>
      <c r="J27" s="134">
        <v>9</v>
      </c>
      <c r="K27" s="329" t="s">
        <v>230</v>
      </c>
      <c r="L27" s="330"/>
      <c r="M27" s="330"/>
      <c r="N27" s="330"/>
      <c r="O27" s="330"/>
      <c r="P27" s="330"/>
      <c r="Q27" s="330"/>
      <c r="R27" s="330"/>
      <c r="S27" s="330"/>
      <c r="T27" s="330"/>
      <c r="U27" s="330"/>
      <c r="V27" s="330"/>
      <c r="W27" s="331"/>
      <c r="X27" s="334">
        <f>37*G20/100</f>
        <v>2143.7800000000002</v>
      </c>
    </row>
    <row r="28" spans="2:24" ht="18.600000000000001" customHeight="1">
      <c r="B28" s="69" t="str">
        <f t="shared" si="0"/>
        <v>New Siaha CL</v>
      </c>
      <c r="C28" s="70">
        <v>28</v>
      </c>
      <c r="E28" s="152">
        <v>10</v>
      </c>
      <c r="F28" s="333" t="s">
        <v>231</v>
      </c>
      <c r="G28" s="326">
        <v>3</v>
      </c>
      <c r="H28" s="327" t="s">
        <v>213</v>
      </c>
      <c r="I28" s="74"/>
      <c r="J28" s="134">
        <v>10</v>
      </c>
      <c r="K28" s="329" t="s">
        <v>232</v>
      </c>
      <c r="L28" s="330"/>
      <c r="M28" s="330"/>
      <c r="N28" s="330"/>
      <c r="O28" s="330"/>
      <c r="P28" s="330"/>
      <c r="Q28" s="330"/>
      <c r="R28" s="330"/>
      <c r="S28" s="330"/>
      <c r="T28" s="330"/>
      <c r="U28" s="330"/>
      <c r="V28" s="330"/>
      <c r="W28" s="331"/>
      <c r="X28" s="334">
        <f>X27</f>
        <v>2143.7800000000002</v>
      </c>
    </row>
    <row r="29" spans="2:24" ht="18.600000000000001" customHeight="1">
      <c r="B29" s="69" t="str">
        <f t="shared" si="0"/>
        <v>New Siaha CL</v>
      </c>
      <c r="C29" s="70">
        <v>29</v>
      </c>
      <c r="E29" s="152">
        <v>11</v>
      </c>
      <c r="F29" s="336" t="s">
        <v>233</v>
      </c>
      <c r="G29" s="326">
        <v>30</v>
      </c>
      <c r="H29" s="327" t="s">
        <v>213</v>
      </c>
      <c r="I29" s="74"/>
      <c r="J29" s="134">
        <v>11</v>
      </c>
      <c r="K29" s="329" t="s">
        <v>234</v>
      </c>
      <c r="L29" s="330"/>
      <c r="M29" s="330"/>
      <c r="N29" s="330"/>
      <c r="O29" s="330"/>
      <c r="P29" s="330"/>
      <c r="Q29" s="330"/>
      <c r="R29" s="330"/>
      <c r="S29" s="330"/>
      <c r="T29" s="330"/>
      <c r="U29" s="330"/>
      <c r="V29" s="330"/>
      <c r="W29" s="331"/>
      <c r="X29" s="334">
        <f>X27</f>
        <v>2143.7800000000002</v>
      </c>
    </row>
    <row r="30" spans="2:24" ht="18.600000000000001" customHeight="1">
      <c r="B30" s="69" t="str">
        <f t="shared" si="0"/>
        <v>New Siaha CL</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2143.7800000000002</v>
      </c>
    </row>
    <row r="31" spans="2:24" ht="18.600000000000001" customHeight="1">
      <c r="B31" s="69" t="str">
        <f t="shared" si="0"/>
        <v>New Siaha CL</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1050.4522000000002</v>
      </c>
    </row>
    <row r="32" spans="2:24" ht="18.600000000000001" customHeight="1">
      <c r="B32" s="69" t="str">
        <f t="shared" si="0"/>
        <v>New Siaha CL</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1050.4522000000002</v>
      </c>
    </row>
    <row r="33" spans="2:24" ht="21" customHeight="1">
      <c r="B33" s="69" t="str">
        <f t="shared" si="0"/>
        <v>New Siaha CL</v>
      </c>
      <c r="C33" s="70">
        <v>33</v>
      </c>
      <c r="E33" s="152">
        <v>15</v>
      </c>
      <c r="F33" s="337" t="s">
        <v>609</v>
      </c>
      <c r="G33" s="338">
        <v>3</v>
      </c>
      <c r="H33" s="327" t="s">
        <v>213</v>
      </c>
      <c r="I33" s="74"/>
      <c r="J33" s="134">
        <v>16</v>
      </c>
      <c r="K33" s="329" t="s">
        <v>241</v>
      </c>
      <c r="L33" s="330"/>
      <c r="M33" s="330"/>
      <c r="N33" s="330"/>
      <c r="O33" s="330"/>
      <c r="P33" s="330"/>
      <c r="Q33" s="330"/>
      <c r="R33" s="330"/>
      <c r="S33" s="330"/>
      <c r="T33" s="330"/>
      <c r="U33" s="330"/>
      <c r="V33" s="330"/>
      <c r="W33" s="331"/>
      <c r="X33" s="339">
        <f>12*G20/100</f>
        <v>695.28</v>
      </c>
    </row>
    <row r="34" spans="2:24" ht="21" customHeight="1">
      <c r="B34" s="69" t="str">
        <f t="shared" si="0"/>
        <v>New Siaha CL</v>
      </c>
      <c r="C34" s="70">
        <v>34</v>
      </c>
      <c r="E34" s="152">
        <v>16</v>
      </c>
      <c r="F34" s="337" t="s">
        <v>564</v>
      </c>
      <c r="G34" s="338">
        <v>5</v>
      </c>
      <c r="H34" s="327" t="s">
        <v>213</v>
      </c>
      <c r="I34" s="74"/>
    </row>
    <row r="35" spans="2:24" ht="21" customHeight="1">
      <c r="B35" s="69" t="str">
        <f t="shared" si="0"/>
        <v>New Siaha CL</v>
      </c>
      <c r="C35" s="70">
        <v>35</v>
      </c>
      <c r="E35" s="152"/>
      <c r="F35" s="340" t="s">
        <v>728</v>
      </c>
      <c r="G35" s="341">
        <f>((T48-(10*T48/100))-T62)</f>
        <v>5.2000000000000028</v>
      </c>
      <c r="H35" s="342">
        <f>G35/((T48-(10*T48/100)))</f>
        <v>9.9616858237547942E-2</v>
      </c>
      <c r="I35" s="74"/>
    </row>
    <row r="36" spans="2:24" ht="6" customHeight="1">
      <c r="B36" s="69" t="str">
        <f t="shared" si="0"/>
        <v>New Siaha CL</v>
      </c>
      <c r="C36" s="70">
        <v>36</v>
      </c>
    </row>
    <row r="37" spans="2:24" ht="7.5" customHeight="1">
      <c r="B37" s="69" t="str">
        <f t="shared" si="0"/>
        <v>New Siaha CL</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New Siaha CL</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New Siaha CL</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New Siaha CL</v>
      </c>
      <c r="C40" s="70">
        <v>40</v>
      </c>
      <c r="D40" s="125"/>
      <c r="E40" s="345">
        <v>1</v>
      </c>
      <c r="F40" s="168" t="s">
        <v>290</v>
      </c>
      <c r="G40" s="193" t="s">
        <v>86</v>
      </c>
      <c r="H40" s="155">
        <v>3</v>
      </c>
      <c r="I40" s="155">
        <v>2</v>
      </c>
      <c r="J40" s="155"/>
      <c r="K40" s="156"/>
      <c r="L40" s="156">
        <v>5</v>
      </c>
      <c r="M40" s="156"/>
      <c r="N40" s="156"/>
      <c r="O40" s="156"/>
      <c r="P40" s="156"/>
      <c r="Q40" s="156"/>
      <c r="R40" s="156"/>
      <c r="S40" s="156"/>
      <c r="T40" s="157">
        <f>SUM(H40:S40)</f>
        <v>10</v>
      </c>
      <c r="U40" s="164">
        <f>T62</f>
        <v>47</v>
      </c>
      <c r="V40" s="171">
        <f>IF(U40=0,0,T40/U40)</f>
        <v>0.21276595744680851</v>
      </c>
      <c r="W40" s="199">
        <v>5</v>
      </c>
      <c r="X40" s="177"/>
    </row>
    <row r="41" spans="2:24" ht="22.5" customHeight="1">
      <c r="B41" s="69" t="str">
        <f t="shared" si="0"/>
        <v>New Siaha CL</v>
      </c>
      <c r="C41" s="70">
        <v>41</v>
      </c>
      <c r="D41" s="125"/>
      <c r="E41" s="345">
        <v>2</v>
      </c>
      <c r="F41" s="346" t="s">
        <v>291</v>
      </c>
      <c r="G41" s="193" t="s">
        <v>86</v>
      </c>
      <c r="H41" s="155"/>
      <c r="I41" s="155"/>
      <c r="J41" s="155"/>
      <c r="K41" s="156"/>
      <c r="L41" s="156"/>
      <c r="M41" s="156"/>
      <c r="N41" s="156"/>
      <c r="O41" s="156"/>
      <c r="P41" s="156"/>
      <c r="Q41" s="156"/>
      <c r="R41" s="156"/>
      <c r="S41" s="156"/>
      <c r="T41" s="157">
        <f>SUM(H41:S41)</f>
        <v>0</v>
      </c>
      <c r="U41" s="158">
        <f>G21</f>
        <v>1201</v>
      </c>
      <c r="V41" s="171">
        <f>IF(U41=0,0,T41/U41)</f>
        <v>0</v>
      </c>
      <c r="W41" s="199">
        <v>10</v>
      </c>
      <c r="X41" s="161" t="s">
        <v>796</v>
      </c>
    </row>
    <row r="42" spans="2:24" ht="20.399999999999999" customHeight="1">
      <c r="B42" s="69" t="str">
        <f t="shared" si="0"/>
        <v>New Siaha CL</v>
      </c>
      <c r="C42" s="70">
        <v>42</v>
      </c>
      <c r="D42" s="125"/>
      <c r="E42" s="345">
        <v>3</v>
      </c>
      <c r="F42" s="242" t="s">
        <v>673</v>
      </c>
      <c r="G42" s="193" t="s">
        <v>86</v>
      </c>
      <c r="H42" s="163">
        <v>3</v>
      </c>
      <c r="I42" s="163">
        <v>3</v>
      </c>
      <c r="J42" s="163">
        <v>3</v>
      </c>
      <c r="K42" s="163">
        <v>3</v>
      </c>
      <c r="L42" s="163">
        <v>3</v>
      </c>
      <c r="M42" s="163"/>
      <c r="N42" s="163"/>
      <c r="O42" s="163"/>
      <c r="P42" s="163"/>
      <c r="Q42" s="163"/>
      <c r="R42" s="163"/>
      <c r="S42" s="163"/>
      <c r="T42" s="157">
        <f>SUM(H42:S42)</f>
        <v>15</v>
      </c>
      <c r="U42" s="158">
        <f>COUNT(H42:S42)</f>
        <v>5</v>
      </c>
      <c r="V42" s="171">
        <f>IF(U42=0,0,T42/U42)</f>
        <v>3</v>
      </c>
      <c r="W42" s="199">
        <v>10</v>
      </c>
      <c r="X42" s="161"/>
    </row>
    <row r="43" spans="2:24" ht="21" customHeight="1">
      <c r="B43" s="69" t="str">
        <f t="shared" si="0"/>
        <v>New Siaha CL</v>
      </c>
      <c r="C43" s="70">
        <v>43</v>
      </c>
      <c r="D43" s="125"/>
      <c r="E43" s="345">
        <v>4</v>
      </c>
      <c r="F43" s="153" t="s">
        <v>610</v>
      </c>
      <c r="G43" s="193" t="s">
        <v>86</v>
      </c>
      <c r="H43" s="155">
        <v>3</v>
      </c>
      <c r="I43" s="155">
        <v>3</v>
      </c>
      <c r="J43" s="155">
        <v>3</v>
      </c>
      <c r="K43" s="163">
        <v>3</v>
      </c>
      <c r="L43" s="163">
        <v>3</v>
      </c>
      <c r="M43" s="163"/>
      <c r="N43" s="163"/>
      <c r="O43" s="163"/>
      <c r="P43" s="163"/>
      <c r="Q43" s="163"/>
      <c r="R43" s="163"/>
      <c r="S43" s="163"/>
      <c r="T43" s="157">
        <f>SUM(H43:S43)</f>
        <v>15</v>
      </c>
      <c r="U43" s="158">
        <f>12*G33</f>
        <v>36</v>
      </c>
      <c r="V43" s="171">
        <f>IF(U43=0,0,T43/U43)</f>
        <v>0.41666666666666669</v>
      </c>
      <c r="W43" s="199">
        <v>10</v>
      </c>
      <c r="X43" s="161" t="s">
        <v>796</v>
      </c>
    </row>
    <row r="44" spans="2:24" ht="12.9" customHeight="1">
      <c r="B44" s="69" t="str">
        <f t="shared" si="0"/>
        <v>New Siaha CL</v>
      </c>
      <c r="C44" s="70">
        <v>44</v>
      </c>
      <c r="D44" s="125"/>
      <c r="E44" s="345">
        <v>5</v>
      </c>
      <c r="F44" s="168" t="s">
        <v>307</v>
      </c>
      <c r="G44" s="193" t="s">
        <v>86</v>
      </c>
      <c r="H44" s="155">
        <v>1</v>
      </c>
      <c r="I44" s="155">
        <v>1</v>
      </c>
      <c r="J44" s="155">
        <v>1</v>
      </c>
      <c r="K44" s="163">
        <v>1</v>
      </c>
      <c r="L44" s="163">
        <v>1</v>
      </c>
      <c r="M44" s="163"/>
      <c r="N44" s="163"/>
      <c r="O44" s="163"/>
      <c r="P44" s="163"/>
      <c r="Q44" s="163"/>
      <c r="R44" s="163"/>
      <c r="S44" s="163"/>
      <c r="T44" s="157">
        <f>COUNTIF(H44:S44,1)</f>
        <v>5</v>
      </c>
      <c r="U44" s="158">
        <f>COUNT(H44:S44)</f>
        <v>5</v>
      </c>
      <c r="V44" s="171">
        <f>IF(U44=0,0,T44/U44)</f>
        <v>1</v>
      </c>
      <c r="W44" s="164">
        <v>5</v>
      </c>
      <c r="X44" s="161" t="s">
        <v>796</v>
      </c>
    </row>
    <row r="45" spans="2:24" ht="2.1" customHeight="1">
      <c r="B45" s="69" t="str">
        <f t="shared" si="0"/>
        <v>New Siaha CL</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New Siaha CL</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New Siaha CL</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New Siaha CL</v>
      </c>
      <c r="C48" s="70">
        <v>48</v>
      </c>
      <c r="E48" s="348">
        <v>1</v>
      </c>
      <c r="F48" s="349" t="s">
        <v>242</v>
      </c>
      <c r="G48" s="193" t="s">
        <v>704</v>
      </c>
      <c r="H48" s="155">
        <v>10</v>
      </c>
      <c r="I48" s="155">
        <v>13</v>
      </c>
      <c r="J48" s="155">
        <v>14</v>
      </c>
      <c r="K48" s="156">
        <v>9</v>
      </c>
      <c r="L48" s="156">
        <v>12</v>
      </c>
      <c r="M48" s="156"/>
      <c r="N48" s="156"/>
      <c r="O48" s="156"/>
      <c r="P48" s="156"/>
      <c r="Q48" s="156"/>
      <c r="R48" s="156"/>
      <c r="S48" s="156"/>
      <c r="T48" s="157">
        <f t="shared" ref="T48:T78" si="1">SUM(H48:S48)</f>
        <v>58</v>
      </c>
      <c r="U48" s="158">
        <f>X19</f>
        <v>99.077399999999997</v>
      </c>
      <c r="V48" s="171">
        <f>IF(X19=0,0,T48/X19)</f>
        <v>0.58540090878444528</v>
      </c>
      <c r="W48" s="199">
        <v>2</v>
      </c>
      <c r="X48" s="161" t="s">
        <v>796</v>
      </c>
    </row>
    <row r="49" spans="2:26" ht="14.4">
      <c r="B49" s="69" t="str">
        <f t="shared" si="0"/>
        <v>New Siaha CL</v>
      </c>
      <c r="C49" s="70">
        <v>49</v>
      </c>
      <c r="D49" s="125"/>
      <c r="E49" s="345">
        <v>2</v>
      </c>
      <c r="F49" s="350" t="s">
        <v>243</v>
      </c>
      <c r="G49" s="193" t="s">
        <v>704</v>
      </c>
      <c r="H49" s="155">
        <v>5</v>
      </c>
      <c r="I49" s="155">
        <v>11</v>
      </c>
      <c r="J49" s="155">
        <v>8</v>
      </c>
      <c r="K49" s="156">
        <v>6</v>
      </c>
      <c r="L49" s="156">
        <v>10</v>
      </c>
      <c r="M49" s="156"/>
      <c r="N49" s="156"/>
      <c r="O49" s="156"/>
      <c r="P49" s="156"/>
      <c r="Q49" s="156"/>
      <c r="R49" s="156"/>
      <c r="S49" s="156"/>
      <c r="T49" s="157">
        <f t="shared" si="1"/>
        <v>40</v>
      </c>
      <c r="U49" s="164">
        <f>T48</f>
        <v>58</v>
      </c>
      <c r="V49" s="171">
        <f>IF(T48=0,0,T49/T48)</f>
        <v>0.68965517241379315</v>
      </c>
      <c r="W49" s="199">
        <v>10</v>
      </c>
      <c r="X49" s="179"/>
    </row>
    <row r="50" spans="2:26" ht="14.4">
      <c r="B50" s="69" t="str">
        <f t="shared" si="0"/>
        <v>New Siaha CL</v>
      </c>
      <c r="C50" s="70">
        <v>50</v>
      </c>
      <c r="D50" s="125"/>
      <c r="E50" s="345">
        <v>3</v>
      </c>
      <c r="F50" s="350" t="s">
        <v>244</v>
      </c>
      <c r="G50" s="193" t="s">
        <v>704</v>
      </c>
      <c r="H50" s="155">
        <v>4</v>
      </c>
      <c r="I50" s="155">
        <v>3</v>
      </c>
      <c r="J50" s="155">
        <v>5</v>
      </c>
      <c r="K50" s="156">
        <v>5</v>
      </c>
      <c r="L50" s="156">
        <v>4</v>
      </c>
      <c r="M50" s="156"/>
      <c r="N50" s="156"/>
      <c r="O50" s="156"/>
      <c r="P50" s="156"/>
      <c r="Q50" s="156"/>
      <c r="R50" s="156"/>
      <c r="S50" s="156"/>
      <c r="T50" s="157">
        <f t="shared" si="1"/>
        <v>21</v>
      </c>
      <c r="U50" s="164">
        <f>U49</f>
        <v>58</v>
      </c>
      <c r="V50" s="171">
        <f>IF(T48=0,0,T50/T48)</f>
        <v>0.36206896551724138</v>
      </c>
      <c r="W50" s="199">
        <v>10</v>
      </c>
      <c r="X50" s="177"/>
    </row>
    <row r="51" spans="2:26" ht="13.5" customHeight="1">
      <c r="B51" s="69" t="str">
        <f t="shared" si="0"/>
        <v>New Siaha CL</v>
      </c>
      <c r="C51" s="70">
        <v>51</v>
      </c>
      <c r="D51" s="125"/>
      <c r="E51" s="191">
        <v>4</v>
      </c>
      <c r="F51" s="172" t="s">
        <v>245</v>
      </c>
      <c r="G51" s="193" t="s">
        <v>704</v>
      </c>
      <c r="H51" s="155"/>
      <c r="I51" s="155"/>
      <c r="J51" s="155"/>
      <c r="K51" s="156"/>
      <c r="L51" s="156">
        <v>4</v>
      </c>
      <c r="M51" s="156"/>
      <c r="N51" s="156"/>
      <c r="O51" s="156"/>
      <c r="P51" s="156"/>
      <c r="Q51" s="156"/>
      <c r="R51" s="156"/>
      <c r="S51" s="156"/>
      <c r="T51" s="157">
        <f t="shared" si="1"/>
        <v>4</v>
      </c>
      <c r="U51" s="164">
        <f>U50</f>
        <v>58</v>
      </c>
      <c r="V51" s="171">
        <f>IF(U51=0,0,T51/U51)</f>
        <v>6.8965517241379309E-2</v>
      </c>
      <c r="W51" s="164">
        <v>5</v>
      </c>
      <c r="X51" s="177"/>
    </row>
    <row r="52" spans="2:26" ht="13.5" customHeight="1">
      <c r="B52" s="69" t="str">
        <f t="shared" si="0"/>
        <v>New Siaha CL</v>
      </c>
      <c r="C52" s="70">
        <v>52</v>
      </c>
      <c r="D52" s="125"/>
      <c r="E52" s="152">
        <v>5</v>
      </c>
      <c r="F52" s="172" t="s">
        <v>246</v>
      </c>
      <c r="G52" s="193" t="s">
        <v>704</v>
      </c>
      <c r="H52" s="155">
        <v>4</v>
      </c>
      <c r="I52" s="155">
        <v>3</v>
      </c>
      <c r="J52" s="155">
        <v>5</v>
      </c>
      <c r="K52" s="156">
        <v>5</v>
      </c>
      <c r="L52" s="156">
        <v>4</v>
      </c>
      <c r="M52" s="156"/>
      <c r="N52" s="156"/>
      <c r="O52" s="156"/>
      <c r="P52" s="156"/>
      <c r="Q52" s="156"/>
      <c r="R52" s="156"/>
      <c r="S52" s="156"/>
      <c r="T52" s="157">
        <f t="shared" si="1"/>
        <v>21</v>
      </c>
      <c r="U52" s="164">
        <f>U51</f>
        <v>58</v>
      </c>
      <c r="V52" s="171">
        <f>IF(U52=0,0,T52/U52)</f>
        <v>0.36206896551724138</v>
      </c>
      <c r="W52" s="164"/>
      <c r="X52" s="177"/>
    </row>
    <row r="53" spans="2:26" ht="13.5" customHeight="1">
      <c r="B53" s="69" t="str">
        <f t="shared" si="0"/>
        <v>New Siaha CL</v>
      </c>
      <c r="C53" s="70">
        <v>53</v>
      </c>
      <c r="D53" s="125"/>
      <c r="E53" s="152">
        <v>6</v>
      </c>
      <c r="F53" s="172" t="s">
        <v>247</v>
      </c>
      <c r="G53" s="193" t="s">
        <v>704</v>
      </c>
      <c r="H53" s="155">
        <v>3</v>
      </c>
      <c r="I53" s="155">
        <v>3</v>
      </c>
      <c r="J53" s="155">
        <v>5</v>
      </c>
      <c r="K53" s="156">
        <v>5</v>
      </c>
      <c r="L53" s="156">
        <v>4</v>
      </c>
      <c r="M53" s="156"/>
      <c r="N53" s="156"/>
      <c r="O53" s="156"/>
      <c r="P53" s="156"/>
      <c r="Q53" s="156"/>
      <c r="R53" s="156"/>
      <c r="S53" s="156"/>
      <c r="T53" s="157">
        <f t="shared" si="1"/>
        <v>20</v>
      </c>
      <c r="U53" s="164">
        <f>U52</f>
        <v>58</v>
      </c>
      <c r="V53" s="171">
        <f>IF(U53=0,0,T53/U53)</f>
        <v>0.34482758620689657</v>
      </c>
      <c r="W53" s="164"/>
      <c r="X53" s="177"/>
    </row>
    <row r="54" spans="2:26" ht="13.5" customHeight="1">
      <c r="B54" s="69" t="str">
        <f t="shared" si="0"/>
        <v>New Siaha CL</v>
      </c>
      <c r="C54" s="70">
        <v>54</v>
      </c>
      <c r="D54" s="125"/>
      <c r="E54" s="348">
        <v>7</v>
      </c>
      <c r="F54" s="172" t="s">
        <v>248</v>
      </c>
      <c r="G54" s="193" t="s">
        <v>704</v>
      </c>
      <c r="H54" s="155"/>
      <c r="I54" s="155"/>
      <c r="J54" s="155">
        <v>5</v>
      </c>
      <c r="K54" s="156"/>
      <c r="L54" s="156"/>
      <c r="M54" s="156"/>
      <c r="N54" s="156"/>
      <c r="O54" s="156"/>
      <c r="P54" s="156"/>
      <c r="Q54" s="156"/>
      <c r="R54" s="156"/>
      <c r="S54" s="156"/>
      <c r="T54" s="157">
        <f t="shared" si="1"/>
        <v>5</v>
      </c>
      <c r="U54" s="164">
        <f>U53</f>
        <v>58</v>
      </c>
      <c r="V54" s="171">
        <f>IF(U54=0,0,T54/U54)</f>
        <v>8.6206896551724144E-2</v>
      </c>
      <c r="W54" s="199">
        <v>10</v>
      </c>
      <c r="X54" s="177"/>
    </row>
    <row r="55" spans="2:26" ht="13.5" customHeight="1">
      <c r="B55" s="69" t="str">
        <f t="shared" si="0"/>
        <v>New Siaha CL</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New Siaha CL</v>
      </c>
      <c r="C56" s="70">
        <v>56</v>
      </c>
      <c r="D56" s="125"/>
      <c r="E56" s="345">
        <v>9</v>
      </c>
      <c r="F56" s="352" t="s">
        <v>618</v>
      </c>
      <c r="G56" s="193" t="s">
        <v>704</v>
      </c>
      <c r="H56" s="155">
        <v>13</v>
      </c>
      <c r="I56" s="155">
        <v>10</v>
      </c>
      <c r="J56" s="155">
        <v>6</v>
      </c>
      <c r="K56" s="156">
        <v>6</v>
      </c>
      <c r="L56" s="156">
        <v>12</v>
      </c>
      <c r="M56" s="156"/>
      <c r="N56" s="156"/>
      <c r="O56" s="156"/>
      <c r="P56" s="156"/>
      <c r="Q56" s="156"/>
      <c r="R56" s="156"/>
      <c r="S56" s="156"/>
      <c r="T56" s="157">
        <f t="shared" si="1"/>
        <v>47</v>
      </c>
      <c r="U56" s="164">
        <f>T58</f>
        <v>47</v>
      </c>
      <c r="V56" s="171">
        <f>IF(U56=0,0,T56/U56)</f>
        <v>1</v>
      </c>
      <c r="W56" s="164">
        <v>10</v>
      </c>
      <c r="X56" s="177"/>
    </row>
    <row r="57" spans="2:26" ht="13.5" customHeight="1">
      <c r="B57" s="69" t="str">
        <f t="shared" si="0"/>
        <v>New Siaha CL</v>
      </c>
      <c r="C57" s="70">
        <v>57</v>
      </c>
      <c r="D57" s="125"/>
      <c r="E57" s="152"/>
      <c r="F57" s="352" t="s">
        <v>619</v>
      </c>
      <c r="G57" s="193" t="s">
        <v>704</v>
      </c>
      <c r="H57" s="155"/>
      <c r="I57" s="155"/>
      <c r="J57" s="155"/>
      <c r="K57" s="156"/>
      <c r="L57" s="156"/>
      <c r="M57" s="156"/>
      <c r="N57" s="156"/>
      <c r="O57" s="156"/>
      <c r="P57" s="156"/>
      <c r="Q57" s="156"/>
      <c r="R57" s="156"/>
      <c r="S57" s="156"/>
      <c r="T57" s="157">
        <f t="shared" si="1"/>
        <v>0</v>
      </c>
      <c r="U57" s="164">
        <f>U58</f>
        <v>47</v>
      </c>
      <c r="V57" s="196">
        <f>IF(U57=0,0,T57/U57)</f>
        <v>0</v>
      </c>
      <c r="W57" s="199"/>
      <c r="X57" s="177"/>
    </row>
    <row r="58" spans="2:26" ht="13.5" customHeight="1">
      <c r="B58" s="69" t="str">
        <f t="shared" si="0"/>
        <v>New Siaha CL</v>
      </c>
      <c r="C58" s="70">
        <v>58</v>
      </c>
      <c r="D58" s="125"/>
      <c r="E58" s="152"/>
      <c r="F58" s="172" t="s">
        <v>251</v>
      </c>
      <c r="G58" s="193" t="s">
        <v>704</v>
      </c>
      <c r="H58" s="174">
        <f t="shared" ref="H58:S58" si="2">SUM(H56:H57)</f>
        <v>13</v>
      </c>
      <c r="I58" s="174">
        <f t="shared" si="2"/>
        <v>10</v>
      </c>
      <c r="J58" s="174">
        <f t="shared" si="2"/>
        <v>6</v>
      </c>
      <c r="K58" s="174">
        <f t="shared" si="2"/>
        <v>6</v>
      </c>
      <c r="L58" s="174">
        <f t="shared" si="2"/>
        <v>12</v>
      </c>
      <c r="M58" s="174">
        <f t="shared" si="2"/>
        <v>0</v>
      </c>
      <c r="N58" s="174">
        <f t="shared" si="2"/>
        <v>0</v>
      </c>
      <c r="O58" s="174">
        <f t="shared" si="2"/>
        <v>0</v>
      </c>
      <c r="P58" s="174">
        <f t="shared" si="2"/>
        <v>0</v>
      </c>
      <c r="Q58" s="174">
        <f t="shared" si="2"/>
        <v>0</v>
      </c>
      <c r="R58" s="174">
        <f t="shared" si="2"/>
        <v>0</v>
      </c>
      <c r="S58" s="174">
        <f t="shared" si="2"/>
        <v>0</v>
      </c>
      <c r="T58" s="157">
        <f t="shared" si="1"/>
        <v>47</v>
      </c>
      <c r="U58" s="164">
        <f>U56</f>
        <v>47</v>
      </c>
      <c r="V58" s="159"/>
      <c r="W58" s="164"/>
      <c r="X58" s="177"/>
    </row>
    <row r="59" spans="2:26" ht="18.75" customHeight="1">
      <c r="B59" s="69" t="str">
        <f t="shared" si="0"/>
        <v>New Siaha CL</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0</v>
      </c>
      <c r="V59" s="171">
        <f>IF(U59=0,100%,T59/U59)</f>
        <v>1</v>
      </c>
      <c r="W59" s="199">
        <v>5</v>
      </c>
      <c r="X59" s="177"/>
    </row>
    <row r="60" spans="2:26" ht="16.5" customHeight="1">
      <c r="B60" s="69" t="str">
        <f t="shared" si="0"/>
        <v>New Siaha CL</v>
      </c>
      <c r="C60" s="70">
        <v>60</v>
      </c>
      <c r="D60" s="125"/>
      <c r="E60" s="152">
        <v>11</v>
      </c>
      <c r="F60" s="352" t="s">
        <v>648</v>
      </c>
      <c r="G60" s="193" t="s">
        <v>704</v>
      </c>
      <c r="H60" s="155">
        <v>6</v>
      </c>
      <c r="I60" s="155"/>
      <c r="J60" s="155">
        <v>4</v>
      </c>
      <c r="K60" s="156">
        <v>3</v>
      </c>
      <c r="L60" s="156">
        <v>5</v>
      </c>
      <c r="M60" s="156"/>
      <c r="N60" s="156"/>
      <c r="O60" s="156"/>
      <c r="P60" s="156"/>
      <c r="Q60" s="156"/>
      <c r="R60" s="156"/>
      <c r="S60" s="156"/>
      <c r="T60" s="157">
        <f t="shared" si="1"/>
        <v>18</v>
      </c>
      <c r="U60" s="164"/>
      <c r="V60" s="169"/>
      <c r="W60" s="167"/>
      <c r="X60" s="177"/>
    </row>
    <row r="61" spans="2:26" ht="13.5" customHeight="1">
      <c r="B61" s="69" t="str">
        <f t="shared" si="0"/>
        <v>New Siaha CL</v>
      </c>
      <c r="C61" s="70">
        <v>61</v>
      </c>
      <c r="D61" s="125"/>
      <c r="E61" s="152"/>
      <c r="F61" s="352" t="s">
        <v>649</v>
      </c>
      <c r="G61" s="193" t="s">
        <v>704</v>
      </c>
      <c r="H61" s="155">
        <v>7</v>
      </c>
      <c r="I61" s="155">
        <v>10</v>
      </c>
      <c r="J61" s="155">
        <v>2</v>
      </c>
      <c r="K61" s="156">
        <v>3</v>
      </c>
      <c r="L61" s="156">
        <v>7</v>
      </c>
      <c r="M61" s="156"/>
      <c r="N61" s="156"/>
      <c r="O61" s="156"/>
      <c r="P61" s="156"/>
      <c r="Q61" s="156"/>
      <c r="R61" s="156"/>
      <c r="S61" s="156"/>
      <c r="T61" s="157">
        <f t="shared" si="1"/>
        <v>29</v>
      </c>
      <c r="U61" s="164"/>
      <c r="V61" s="354">
        <f>IF(T60=0,0,T61*1000/T60)</f>
        <v>1611.1111111111111</v>
      </c>
      <c r="W61" s="354" t="s">
        <v>627</v>
      </c>
      <c r="X61" s="177"/>
      <c r="Z61" s="355"/>
    </row>
    <row r="62" spans="2:26" ht="13.5" customHeight="1">
      <c r="B62" s="69" t="str">
        <f t="shared" si="0"/>
        <v>New Siaha CL</v>
      </c>
      <c r="C62" s="70">
        <v>62</v>
      </c>
      <c r="D62" s="125"/>
      <c r="E62" s="152"/>
      <c r="F62" s="172" t="s">
        <v>252</v>
      </c>
      <c r="G62" s="193" t="s">
        <v>704</v>
      </c>
      <c r="H62" s="174">
        <f t="shared" ref="H62:S62" si="3">SUM(H60:H61)</f>
        <v>13</v>
      </c>
      <c r="I62" s="174">
        <f t="shared" si="3"/>
        <v>10</v>
      </c>
      <c r="J62" s="174">
        <f t="shared" si="3"/>
        <v>6</v>
      </c>
      <c r="K62" s="174">
        <f t="shared" si="3"/>
        <v>6</v>
      </c>
      <c r="L62" s="174">
        <f t="shared" si="3"/>
        <v>12</v>
      </c>
      <c r="M62" s="174">
        <f t="shared" si="3"/>
        <v>0</v>
      </c>
      <c r="N62" s="174">
        <f t="shared" si="3"/>
        <v>0</v>
      </c>
      <c r="O62" s="174">
        <f t="shared" si="3"/>
        <v>0</v>
      </c>
      <c r="P62" s="174">
        <f t="shared" si="3"/>
        <v>0</v>
      </c>
      <c r="Q62" s="174">
        <f t="shared" si="3"/>
        <v>0</v>
      </c>
      <c r="R62" s="174">
        <f t="shared" si="3"/>
        <v>0</v>
      </c>
      <c r="S62" s="174">
        <f t="shared" si="3"/>
        <v>0</v>
      </c>
      <c r="T62" s="157">
        <f t="shared" si="1"/>
        <v>47</v>
      </c>
      <c r="U62" s="164"/>
      <c r="V62" s="169"/>
      <c r="W62" s="167"/>
      <c r="X62" s="177"/>
    </row>
    <row r="63" spans="2:26" ht="13.5" customHeight="1">
      <c r="B63" s="69" t="str">
        <f t="shared" si="0"/>
        <v>New Siaha CL</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47</v>
      </c>
      <c r="V63" s="196">
        <f>IF(U63=0,0,T63/U63)</f>
        <v>0</v>
      </c>
      <c r="W63" s="167"/>
      <c r="X63" s="177"/>
    </row>
    <row r="64" spans="2:26" ht="13.5" customHeight="1">
      <c r="B64" s="69" t="str">
        <f t="shared" si="0"/>
        <v>New Siaha CL</v>
      </c>
      <c r="C64" s="70">
        <v>64</v>
      </c>
      <c r="D64" s="125"/>
      <c r="E64" s="345">
        <v>13</v>
      </c>
      <c r="F64" s="172" t="s">
        <v>254</v>
      </c>
      <c r="G64" s="193" t="s">
        <v>704</v>
      </c>
      <c r="H64" s="356">
        <f t="shared" ref="H64:S64" si="4">SUM(H62:H63)</f>
        <v>13</v>
      </c>
      <c r="I64" s="356">
        <f t="shared" si="4"/>
        <v>10</v>
      </c>
      <c r="J64" s="356">
        <f t="shared" si="4"/>
        <v>6</v>
      </c>
      <c r="K64" s="356">
        <f t="shared" si="4"/>
        <v>6</v>
      </c>
      <c r="L64" s="356">
        <f t="shared" si="4"/>
        <v>12</v>
      </c>
      <c r="M64" s="356">
        <f t="shared" si="4"/>
        <v>0</v>
      </c>
      <c r="N64" s="356">
        <f t="shared" si="4"/>
        <v>0</v>
      </c>
      <c r="O64" s="356">
        <f t="shared" si="4"/>
        <v>0</v>
      </c>
      <c r="P64" s="356">
        <f t="shared" si="4"/>
        <v>0</v>
      </c>
      <c r="Q64" s="356">
        <f t="shared" si="4"/>
        <v>0</v>
      </c>
      <c r="R64" s="356">
        <f t="shared" si="4"/>
        <v>0</v>
      </c>
      <c r="S64" s="356">
        <f t="shared" si="4"/>
        <v>0</v>
      </c>
      <c r="T64" s="157">
        <f t="shared" si="1"/>
        <v>47</v>
      </c>
      <c r="U64" s="164">
        <f>T62</f>
        <v>47</v>
      </c>
      <c r="V64" s="196">
        <f>IF(U64=0,0,T64/U64)</f>
        <v>1</v>
      </c>
      <c r="W64" s="199">
        <v>5</v>
      </c>
      <c r="X64" s="177"/>
    </row>
    <row r="65" spans="2:24" ht="13.5" customHeight="1">
      <c r="B65" s="69" t="str">
        <f t="shared" si="0"/>
        <v>New Siaha CL</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47</v>
      </c>
      <c r="V65" s="196">
        <f>IF(U65=0,0,T65/U65)</f>
        <v>0</v>
      </c>
      <c r="W65" s="199"/>
      <c r="X65" s="177"/>
    </row>
    <row r="66" spans="2:24" ht="13.5" customHeight="1">
      <c r="B66" s="69" t="str">
        <f t="shared" ref="B66:B129" si="5">B65</f>
        <v>New Siaha CL</v>
      </c>
      <c r="C66" s="70">
        <v>66</v>
      </c>
      <c r="D66" s="125"/>
      <c r="E66" s="345">
        <v>15</v>
      </c>
      <c r="F66" s="172" t="s">
        <v>256</v>
      </c>
      <c r="G66" s="193" t="s">
        <v>704</v>
      </c>
      <c r="H66" s="156">
        <v>13</v>
      </c>
      <c r="I66" s="156">
        <v>10</v>
      </c>
      <c r="J66" s="156">
        <v>5</v>
      </c>
      <c r="K66" s="156">
        <v>6</v>
      </c>
      <c r="L66" s="156">
        <v>12</v>
      </c>
      <c r="M66" s="156"/>
      <c r="N66" s="156"/>
      <c r="O66" s="156"/>
      <c r="P66" s="156"/>
      <c r="Q66" s="156"/>
      <c r="R66" s="156"/>
      <c r="S66" s="156"/>
      <c r="T66" s="157">
        <f t="shared" si="1"/>
        <v>46</v>
      </c>
      <c r="U66" s="164">
        <f>T62</f>
        <v>47</v>
      </c>
      <c r="V66" s="196">
        <f>IF(U66=0,0,T66/U66)</f>
        <v>0.97872340425531912</v>
      </c>
      <c r="W66" s="199">
        <v>5</v>
      </c>
      <c r="X66" s="177"/>
    </row>
    <row r="67" spans="2:24" ht="13.5" customHeight="1">
      <c r="B67" s="69" t="str">
        <f t="shared" si="5"/>
        <v>New Siaha CL</v>
      </c>
      <c r="C67" s="70">
        <v>67</v>
      </c>
      <c r="D67" s="125"/>
      <c r="E67" s="345">
        <v>16</v>
      </c>
      <c r="F67" s="172" t="s">
        <v>257</v>
      </c>
      <c r="G67" s="193" t="s">
        <v>704</v>
      </c>
      <c r="H67" s="155"/>
      <c r="I67" s="155"/>
      <c r="J67" s="155"/>
      <c r="K67" s="156"/>
      <c r="L67" s="156"/>
      <c r="M67" s="156"/>
      <c r="N67" s="156"/>
      <c r="O67" s="156"/>
      <c r="P67" s="156"/>
      <c r="Q67" s="156"/>
      <c r="R67" s="156"/>
      <c r="S67" s="156"/>
      <c r="T67" s="157">
        <f t="shared" si="1"/>
        <v>0</v>
      </c>
      <c r="U67" s="164">
        <f>50*X33/100</f>
        <v>347.64</v>
      </c>
      <c r="V67" s="171">
        <f>IF(U67=0,0,T67/U67)</f>
        <v>0</v>
      </c>
      <c r="W67" s="164"/>
      <c r="X67" s="179"/>
    </row>
    <row r="68" spans="2:24" ht="13.5" customHeight="1">
      <c r="B68" s="69" t="str">
        <f t="shared" si="5"/>
        <v>New Siaha CL</v>
      </c>
      <c r="C68" s="70">
        <v>68</v>
      </c>
      <c r="D68" s="125"/>
      <c r="E68" s="152">
        <v>17</v>
      </c>
      <c r="F68" s="172" t="s">
        <v>258</v>
      </c>
      <c r="G68" s="193" t="s">
        <v>704</v>
      </c>
      <c r="H68" s="155">
        <v>23</v>
      </c>
      <c r="I68" s="155">
        <v>23</v>
      </c>
      <c r="J68" s="155">
        <v>27</v>
      </c>
      <c r="K68" s="156">
        <v>32</v>
      </c>
      <c r="L68" s="156">
        <v>38</v>
      </c>
      <c r="M68" s="156"/>
      <c r="N68" s="156"/>
      <c r="O68" s="156"/>
      <c r="P68" s="156"/>
      <c r="Q68" s="156"/>
      <c r="R68" s="156"/>
      <c r="S68" s="156"/>
      <c r="T68" s="157">
        <f t="shared" si="1"/>
        <v>143</v>
      </c>
      <c r="U68" s="199"/>
      <c r="V68" s="357"/>
      <c r="W68" s="164"/>
      <c r="X68" s="179"/>
    </row>
    <row r="69" spans="2:24" ht="13.5" customHeight="1">
      <c r="B69" s="69" t="str">
        <f t="shared" si="5"/>
        <v>New Siaha CL</v>
      </c>
      <c r="C69" s="70">
        <v>69</v>
      </c>
      <c r="D69" s="125"/>
      <c r="E69" s="152"/>
      <c r="F69" s="172" t="s">
        <v>259</v>
      </c>
      <c r="G69" s="193" t="s">
        <v>704</v>
      </c>
      <c r="H69" s="155">
        <v>40</v>
      </c>
      <c r="I69" s="155">
        <v>25</v>
      </c>
      <c r="J69" s="155">
        <v>30</v>
      </c>
      <c r="K69" s="156">
        <v>40</v>
      </c>
      <c r="L69" s="156">
        <v>30</v>
      </c>
      <c r="M69" s="156"/>
      <c r="N69" s="156"/>
      <c r="O69" s="156"/>
      <c r="P69" s="156"/>
      <c r="Q69" s="156"/>
      <c r="R69" s="156"/>
      <c r="S69" s="156"/>
      <c r="T69" s="157">
        <f t="shared" si="1"/>
        <v>165</v>
      </c>
      <c r="U69" s="199"/>
      <c r="V69" s="357"/>
      <c r="W69" s="167"/>
      <c r="X69" s="179"/>
    </row>
    <row r="70" spans="2:24" ht="13.5" customHeight="1">
      <c r="B70" s="69" t="str">
        <f t="shared" si="5"/>
        <v>New Siaha CL</v>
      </c>
      <c r="C70" s="70">
        <v>70</v>
      </c>
      <c r="D70" s="125"/>
      <c r="E70" s="152"/>
      <c r="F70" s="172" t="s">
        <v>260</v>
      </c>
      <c r="G70" s="193" t="s">
        <v>704</v>
      </c>
      <c r="H70" s="155">
        <v>2</v>
      </c>
      <c r="I70" s="155"/>
      <c r="J70" s="155"/>
      <c r="K70" s="156"/>
      <c r="L70" s="156"/>
      <c r="M70" s="156"/>
      <c r="N70" s="156"/>
      <c r="O70" s="156"/>
      <c r="P70" s="156"/>
      <c r="Q70" s="156"/>
      <c r="R70" s="156"/>
      <c r="S70" s="156"/>
      <c r="T70" s="157">
        <f t="shared" si="1"/>
        <v>2</v>
      </c>
      <c r="U70" s="199">
        <f>(T70+G29)-T71</f>
        <v>32</v>
      </c>
      <c r="V70" s="357">
        <f>IF(G22=0,0,U70/G22)</f>
        <v>6.0263653483992465E-2</v>
      </c>
      <c r="W70" s="164"/>
      <c r="X70" s="268" t="s">
        <v>628</v>
      </c>
    </row>
    <row r="71" spans="2:24" ht="13.5" customHeight="1">
      <c r="B71" s="69" t="str">
        <f t="shared" si="5"/>
        <v>New Siaha CL</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New Siaha CL</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New Siaha CL</v>
      </c>
      <c r="C73" s="70">
        <v>73</v>
      </c>
      <c r="D73" s="125"/>
      <c r="E73" s="152">
        <v>19</v>
      </c>
      <c r="F73" s="172" t="s">
        <v>263</v>
      </c>
      <c r="G73" s="193" t="s">
        <v>704</v>
      </c>
      <c r="H73" s="155">
        <v>13</v>
      </c>
      <c r="I73" s="155">
        <v>13</v>
      </c>
      <c r="J73" s="155">
        <v>6</v>
      </c>
      <c r="K73" s="156">
        <v>6</v>
      </c>
      <c r="L73" s="156">
        <v>12</v>
      </c>
      <c r="M73" s="156"/>
      <c r="N73" s="156"/>
      <c r="O73" s="156"/>
      <c r="P73" s="156"/>
      <c r="Q73" s="156"/>
      <c r="R73" s="156"/>
      <c r="S73" s="156"/>
      <c r="T73" s="157">
        <f t="shared" si="1"/>
        <v>50</v>
      </c>
      <c r="U73" s="164">
        <f>T56</f>
        <v>47</v>
      </c>
      <c r="V73" s="171">
        <f>IF(U73=0,0,T73/U73)</f>
        <v>1.0638297872340425</v>
      </c>
      <c r="W73" s="164"/>
      <c r="X73" s="177"/>
    </row>
    <row r="74" spans="2:24" ht="13.5" customHeight="1">
      <c r="B74" s="69" t="str">
        <f t="shared" si="5"/>
        <v>New Siaha CL</v>
      </c>
      <c r="C74" s="70">
        <v>74</v>
      </c>
      <c r="D74" s="125"/>
      <c r="E74" s="152">
        <v>20</v>
      </c>
      <c r="F74" s="176" t="s">
        <v>620</v>
      </c>
      <c r="G74" s="193" t="s">
        <v>704</v>
      </c>
      <c r="H74" s="155"/>
      <c r="I74" s="155"/>
      <c r="J74" s="155"/>
      <c r="K74" s="156"/>
      <c r="L74" s="156"/>
      <c r="M74" s="156"/>
      <c r="N74" s="156"/>
      <c r="O74" s="156"/>
      <c r="P74" s="156"/>
      <c r="Q74" s="156"/>
      <c r="R74" s="156"/>
      <c r="S74" s="156"/>
      <c r="T74" s="157">
        <f t="shared" si="1"/>
        <v>0</v>
      </c>
      <c r="U74" s="164">
        <f>T56</f>
        <v>47</v>
      </c>
      <c r="V74" s="171">
        <f>IF(U74=0,0,T74/U74)</f>
        <v>0</v>
      </c>
      <c r="W74" s="164"/>
      <c r="X74" s="177"/>
    </row>
    <row r="75" spans="2:24" ht="13.5" customHeight="1">
      <c r="B75" s="69" t="str">
        <f t="shared" si="5"/>
        <v>New Siaha CL</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47</v>
      </c>
      <c r="V75" s="171">
        <f>IF(U75=0,0,T75/U75)</f>
        <v>0</v>
      </c>
      <c r="W75" s="164"/>
      <c r="X75" s="177"/>
    </row>
    <row r="76" spans="2:24" ht="13.5" customHeight="1">
      <c r="B76" s="69" t="str">
        <f t="shared" si="5"/>
        <v>New Siaha CL</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4.7</v>
      </c>
      <c r="V76" s="171">
        <f>IF(U76=0,0,T76/U76)</f>
        <v>0</v>
      </c>
      <c r="W76" s="164"/>
      <c r="X76" s="177"/>
    </row>
    <row r="77" spans="2:24" ht="13.5" customHeight="1">
      <c r="B77" s="69" t="str">
        <f t="shared" si="5"/>
        <v>New Siaha CL</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4.7</v>
      </c>
      <c r="V77" s="171">
        <f>IF(U77=0,0,T77/U77)</f>
        <v>0</v>
      </c>
      <c r="W77" s="164"/>
      <c r="X77" s="177"/>
    </row>
    <row r="78" spans="2:24" ht="3.9" customHeight="1">
      <c r="B78" s="69" t="str">
        <f t="shared" si="5"/>
        <v>New Siaha CL</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New Siaha CL</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New Siaha CL</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New Siaha CL</v>
      </c>
      <c r="C81" s="70">
        <v>81</v>
      </c>
      <c r="D81" s="125"/>
      <c r="E81" s="191">
        <v>1</v>
      </c>
      <c r="F81" s="192" t="s">
        <v>265</v>
      </c>
      <c r="G81" s="193" t="s">
        <v>704</v>
      </c>
      <c r="H81" s="155">
        <v>2</v>
      </c>
      <c r="I81" s="155">
        <v>2</v>
      </c>
      <c r="J81" s="155">
        <v>2</v>
      </c>
      <c r="K81" s="156">
        <v>2</v>
      </c>
      <c r="L81" s="156">
        <v>2</v>
      </c>
      <c r="M81" s="156"/>
      <c r="N81" s="156"/>
      <c r="O81" s="156"/>
      <c r="P81" s="156"/>
      <c r="Q81" s="156"/>
      <c r="R81" s="156"/>
      <c r="S81" s="156"/>
      <c r="T81" s="157">
        <f t="shared" ref="T81:T90" si="7">SUM(H81:S81)</f>
        <v>10</v>
      </c>
      <c r="U81" s="158">
        <f>COUNT(H81:S81)</f>
        <v>5</v>
      </c>
      <c r="V81" s="159"/>
      <c r="W81" s="164"/>
      <c r="X81" s="161"/>
    </row>
    <row r="82" spans="2:24" ht="12" customHeight="1">
      <c r="B82" s="69" t="str">
        <f t="shared" si="5"/>
        <v>New Siaha CL</v>
      </c>
      <c r="C82" s="70">
        <v>82</v>
      </c>
      <c r="D82" s="125"/>
      <c r="E82" s="191">
        <v>2</v>
      </c>
      <c r="F82" s="192" t="s">
        <v>266</v>
      </c>
      <c r="G82" s="193" t="s">
        <v>704</v>
      </c>
      <c r="H82" s="155">
        <v>2</v>
      </c>
      <c r="I82" s="155">
        <v>2</v>
      </c>
      <c r="J82" s="155">
        <v>2</v>
      </c>
      <c r="K82" s="156">
        <v>2</v>
      </c>
      <c r="L82" s="156">
        <v>2</v>
      </c>
      <c r="M82" s="156"/>
      <c r="N82" s="156"/>
      <c r="O82" s="156"/>
      <c r="P82" s="156"/>
      <c r="Q82" s="156"/>
      <c r="R82" s="156"/>
      <c r="S82" s="156"/>
      <c r="T82" s="157">
        <f t="shared" si="7"/>
        <v>10</v>
      </c>
      <c r="U82" s="164">
        <f>U81</f>
        <v>5</v>
      </c>
      <c r="V82" s="159">
        <f>IF(U82=0,0,T82/U82)</f>
        <v>2</v>
      </c>
      <c r="W82" s="199"/>
      <c r="X82" s="177"/>
    </row>
    <row r="83" spans="2:24" ht="12" customHeight="1">
      <c r="B83" s="69" t="str">
        <f t="shared" si="5"/>
        <v>New Siaha CL</v>
      </c>
      <c r="C83" s="70">
        <v>83</v>
      </c>
      <c r="D83" s="125"/>
      <c r="E83" s="191">
        <v>3</v>
      </c>
      <c r="F83" s="192" t="s">
        <v>267</v>
      </c>
      <c r="G83" s="193" t="s">
        <v>704</v>
      </c>
      <c r="H83" s="360">
        <v>5</v>
      </c>
      <c r="I83" s="360">
        <v>4</v>
      </c>
      <c r="J83" s="360">
        <v>10</v>
      </c>
      <c r="K83" s="361">
        <v>14</v>
      </c>
      <c r="L83" s="361">
        <v>14</v>
      </c>
      <c r="M83" s="361"/>
      <c r="N83" s="361"/>
      <c r="O83" s="361"/>
      <c r="P83" s="361"/>
      <c r="Q83" s="361"/>
      <c r="R83" s="361"/>
      <c r="S83" s="156"/>
      <c r="T83" s="205">
        <f t="shared" si="7"/>
        <v>47</v>
      </c>
      <c r="U83" s="164">
        <f>T48</f>
        <v>58</v>
      </c>
      <c r="V83" s="171">
        <f t="shared" ref="V83:V90" si="8">IF(U83=0,0,T83/U83)</f>
        <v>0.81034482758620685</v>
      </c>
      <c r="W83" s="199">
        <v>5</v>
      </c>
      <c r="X83" s="177" t="s">
        <v>268</v>
      </c>
    </row>
    <row r="84" spans="2:24" ht="12" customHeight="1">
      <c r="B84" s="69" t="str">
        <f t="shared" si="5"/>
        <v>New Siaha CL</v>
      </c>
      <c r="C84" s="70">
        <v>84</v>
      </c>
      <c r="D84" s="125"/>
      <c r="E84" s="348">
        <v>4</v>
      </c>
      <c r="F84" s="192" t="s">
        <v>269</v>
      </c>
      <c r="G84" s="193" t="s">
        <v>704</v>
      </c>
      <c r="H84" s="163">
        <v>13</v>
      </c>
      <c r="I84" s="163">
        <v>10</v>
      </c>
      <c r="J84" s="163">
        <v>6</v>
      </c>
      <c r="K84" s="156">
        <v>6</v>
      </c>
      <c r="L84" s="156">
        <v>11</v>
      </c>
      <c r="M84" s="156"/>
      <c r="N84" s="156"/>
      <c r="O84" s="156"/>
      <c r="P84" s="156"/>
      <c r="Q84" s="156"/>
      <c r="R84" s="156"/>
      <c r="S84" s="156"/>
      <c r="T84" s="157">
        <f t="shared" si="7"/>
        <v>46</v>
      </c>
      <c r="U84" s="164">
        <f>T62</f>
        <v>47</v>
      </c>
      <c r="V84" s="171">
        <f t="shared" si="8"/>
        <v>0.97872340425531912</v>
      </c>
      <c r="W84" s="199">
        <v>5</v>
      </c>
      <c r="X84" s="177"/>
    </row>
    <row r="85" spans="2:24" ht="12" customHeight="1">
      <c r="B85" s="69" t="str">
        <f t="shared" si="5"/>
        <v>New Siaha CL</v>
      </c>
      <c r="C85" s="70">
        <v>85</v>
      </c>
      <c r="D85" s="125"/>
      <c r="E85" s="191">
        <v>5</v>
      </c>
      <c r="F85" s="192" t="s">
        <v>83</v>
      </c>
      <c r="G85" s="193" t="s">
        <v>704</v>
      </c>
      <c r="H85" s="163">
        <v>13</v>
      </c>
      <c r="I85" s="163">
        <v>10</v>
      </c>
      <c r="J85" s="163">
        <v>6</v>
      </c>
      <c r="K85" s="156">
        <v>6</v>
      </c>
      <c r="L85" s="156">
        <v>11</v>
      </c>
      <c r="M85" s="156"/>
      <c r="N85" s="156"/>
      <c r="O85" s="156"/>
      <c r="P85" s="156"/>
      <c r="Q85" s="156"/>
      <c r="R85" s="156"/>
      <c r="S85" s="156"/>
      <c r="T85" s="157">
        <f t="shared" si="7"/>
        <v>46</v>
      </c>
      <c r="U85" s="164">
        <f>T62</f>
        <v>47</v>
      </c>
      <c r="V85" s="171">
        <f t="shared" si="8"/>
        <v>0.97872340425531912</v>
      </c>
      <c r="W85" s="164"/>
      <c r="X85" s="177"/>
    </row>
    <row r="86" spans="2:24" ht="12" customHeight="1">
      <c r="B86" s="69" t="str">
        <f t="shared" si="5"/>
        <v>New Siaha CL</v>
      </c>
      <c r="C86" s="70">
        <v>86</v>
      </c>
      <c r="D86" s="125"/>
      <c r="E86" s="191">
        <v>6</v>
      </c>
      <c r="F86" s="192" t="s">
        <v>84</v>
      </c>
      <c r="G86" s="193" t="s">
        <v>704</v>
      </c>
      <c r="H86" s="163">
        <v>13</v>
      </c>
      <c r="I86" s="163">
        <v>10</v>
      </c>
      <c r="J86" s="163">
        <v>6</v>
      </c>
      <c r="K86" s="156">
        <v>6</v>
      </c>
      <c r="L86" s="156">
        <v>11</v>
      </c>
      <c r="M86" s="156"/>
      <c r="N86" s="156"/>
      <c r="O86" s="156"/>
      <c r="P86" s="156"/>
      <c r="Q86" s="156"/>
      <c r="R86" s="156"/>
      <c r="S86" s="156"/>
      <c r="T86" s="157">
        <f t="shared" si="7"/>
        <v>46</v>
      </c>
      <c r="U86" s="164">
        <f>T62</f>
        <v>47</v>
      </c>
      <c r="V86" s="171">
        <f t="shared" si="8"/>
        <v>0.97872340425531912</v>
      </c>
      <c r="W86" s="164"/>
      <c r="X86" s="177"/>
    </row>
    <row r="87" spans="2:24" ht="12" customHeight="1">
      <c r="B87" s="69" t="str">
        <f t="shared" si="5"/>
        <v>New Siaha CL</v>
      </c>
      <c r="C87" s="70">
        <v>87</v>
      </c>
      <c r="D87" s="125"/>
      <c r="E87" s="348">
        <v>7</v>
      </c>
      <c r="F87" s="192" t="s">
        <v>270</v>
      </c>
      <c r="G87" s="193" t="s">
        <v>704</v>
      </c>
      <c r="H87" s="155">
        <v>8</v>
      </c>
      <c r="I87" s="155">
        <v>4</v>
      </c>
      <c r="J87" s="155">
        <v>6</v>
      </c>
      <c r="K87" s="156">
        <v>3</v>
      </c>
      <c r="L87" s="156">
        <v>7</v>
      </c>
      <c r="M87" s="156"/>
      <c r="N87" s="156"/>
      <c r="O87" s="156"/>
      <c r="P87" s="156"/>
      <c r="Q87" s="156"/>
      <c r="R87" s="156"/>
      <c r="S87" s="156"/>
      <c r="T87" s="157">
        <f t="shared" si="7"/>
        <v>28</v>
      </c>
      <c r="U87" s="164">
        <f>T62</f>
        <v>47</v>
      </c>
      <c r="V87" s="171">
        <f t="shared" si="8"/>
        <v>0.5957446808510638</v>
      </c>
      <c r="W87" s="199">
        <v>10</v>
      </c>
      <c r="X87" s="177"/>
    </row>
    <row r="88" spans="2:24" ht="12" customHeight="1">
      <c r="B88" s="69" t="str">
        <f t="shared" si="5"/>
        <v>New Siaha CL</v>
      </c>
      <c r="C88" s="70">
        <v>88</v>
      </c>
      <c r="D88" s="125"/>
      <c r="E88" s="348">
        <v>8</v>
      </c>
      <c r="F88" s="192" t="s">
        <v>271</v>
      </c>
      <c r="G88" s="193" t="s">
        <v>704</v>
      </c>
      <c r="H88" s="155">
        <v>1</v>
      </c>
      <c r="I88" s="155"/>
      <c r="J88" s="155">
        <v>3</v>
      </c>
      <c r="K88" s="156">
        <v>6</v>
      </c>
      <c r="L88" s="156">
        <v>5</v>
      </c>
      <c r="M88" s="156"/>
      <c r="N88" s="156"/>
      <c r="O88" s="156"/>
      <c r="P88" s="156"/>
      <c r="Q88" s="156"/>
      <c r="R88" s="156"/>
      <c r="S88" s="156"/>
      <c r="T88" s="157">
        <f t="shared" si="7"/>
        <v>15</v>
      </c>
      <c r="U88" s="158">
        <f>X23</f>
        <v>93.475047637989391</v>
      </c>
      <c r="V88" s="171">
        <f t="shared" si="8"/>
        <v>0.1604706323134712</v>
      </c>
      <c r="W88" s="199">
        <v>5</v>
      </c>
      <c r="X88" s="161" t="s">
        <v>796</v>
      </c>
    </row>
    <row r="89" spans="2:24" ht="12" customHeight="1">
      <c r="B89" s="69" t="str">
        <f t="shared" si="5"/>
        <v>New Siaha CL</v>
      </c>
      <c r="C89" s="70">
        <v>89</v>
      </c>
      <c r="D89" s="125"/>
      <c r="E89" s="191">
        <v>9</v>
      </c>
      <c r="F89" s="192" t="s">
        <v>272</v>
      </c>
      <c r="G89" s="193" t="s">
        <v>704</v>
      </c>
      <c r="H89" s="155"/>
      <c r="I89" s="155"/>
      <c r="J89" s="155"/>
      <c r="K89" s="156">
        <v>1</v>
      </c>
      <c r="L89" s="156">
        <v>1</v>
      </c>
      <c r="M89" s="156"/>
      <c r="N89" s="156"/>
      <c r="O89" s="156"/>
      <c r="P89" s="156"/>
      <c r="Q89" s="156"/>
      <c r="R89" s="156"/>
      <c r="S89" s="156"/>
      <c r="T89" s="157">
        <f t="shared" si="7"/>
        <v>2</v>
      </c>
      <c r="U89" s="158">
        <f>X24</f>
        <v>93.007672399799489</v>
      </c>
      <c r="V89" s="171">
        <f t="shared" si="8"/>
        <v>2.1503602320063132E-2</v>
      </c>
      <c r="W89" s="164">
        <v>5</v>
      </c>
      <c r="X89" s="161" t="s">
        <v>796</v>
      </c>
    </row>
    <row r="90" spans="2:24" ht="12" customHeight="1">
      <c r="B90" s="69" t="str">
        <f t="shared" si="5"/>
        <v>New Siaha CL</v>
      </c>
      <c r="C90" s="70">
        <v>90</v>
      </c>
      <c r="D90" s="125"/>
      <c r="E90" s="191">
        <v>10</v>
      </c>
      <c r="F90" s="192" t="s">
        <v>273</v>
      </c>
      <c r="G90" s="193" t="s">
        <v>704</v>
      </c>
      <c r="H90" s="155">
        <v>1</v>
      </c>
      <c r="I90" s="155"/>
      <c r="J90" s="155"/>
      <c r="K90" s="156">
        <v>1</v>
      </c>
      <c r="L90" s="156">
        <v>1</v>
      </c>
      <c r="M90" s="156"/>
      <c r="N90" s="156"/>
      <c r="O90" s="156"/>
      <c r="P90" s="156"/>
      <c r="Q90" s="156"/>
      <c r="R90" s="156"/>
      <c r="S90" s="156"/>
      <c r="T90" s="157">
        <f t="shared" si="7"/>
        <v>3</v>
      </c>
      <c r="U90" s="158">
        <f>X25</f>
        <v>92.77515321879963</v>
      </c>
      <c r="V90" s="171">
        <f t="shared" si="8"/>
        <v>3.2336244090320626E-2</v>
      </c>
      <c r="W90" s="164">
        <v>5</v>
      </c>
      <c r="X90" s="161" t="s">
        <v>796</v>
      </c>
    </row>
    <row r="91" spans="2:24" ht="1.5" customHeight="1">
      <c r="B91" s="69" t="str">
        <f t="shared" si="5"/>
        <v>New Siaha CL</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New Siaha CL</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New Siaha CL</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New Siaha CL</v>
      </c>
      <c r="C94" s="70">
        <v>94</v>
      </c>
      <c r="D94" s="125"/>
      <c r="E94" s="345">
        <v>1</v>
      </c>
      <c r="F94" s="195" t="s">
        <v>274</v>
      </c>
      <c r="G94" s="193" t="s">
        <v>704</v>
      </c>
      <c r="H94" s="174">
        <f>SUM(H95:H98)</f>
        <v>19</v>
      </c>
      <c r="I94" s="174">
        <f t="shared" ref="I94:S94" si="9">SUM(I95:I98)</f>
        <v>23</v>
      </c>
      <c r="J94" s="174">
        <f t="shared" si="9"/>
        <v>25</v>
      </c>
      <c r="K94" s="174">
        <f t="shared" si="9"/>
        <v>0</v>
      </c>
      <c r="L94" s="174">
        <f t="shared" si="9"/>
        <v>24</v>
      </c>
      <c r="M94" s="174">
        <f t="shared" si="9"/>
        <v>0</v>
      </c>
      <c r="N94" s="174">
        <f t="shared" si="9"/>
        <v>0</v>
      </c>
      <c r="O94" s="174">
        <f t="shared" si="9"/>
        <v>0</v>
      </c>
      <c r="P94" s="174">
        <f t="shared" si="9"/>
        <v>0</v>
      </c>
      <c r="Q94" s="174">
        <f t="shared" si="9"/>
        <v>0</v>
      </c>
      <c r="R94" s="174">
        <f t="shared" si="9"/>
        <v>0</v>
      </c>
      <c r="S94" s="174">
        <f t="shared" si="9"/>
        <v>0</v>
      </c>
      <c r="T94" s="157">
        <f t="shared" ref="T94:T101" si="10">SUM(H94:S94)</f>
        <v>91</v>
      </c>
      <c r="U94" s="164">
        <f>10*G20/100</f>
        <v>579.4</v>
      </c>
      <c r="V94" s="171">
        <f>IF(U94=0,0,T94/U94)</f>
        <v>0.15705902657921988</v>
      </c>
      <c r="W94" s="199">
        <v>10</v>
      </c>
      <c r="X94" s="177"/>
    </row>
    <row r="95" spans="2:24" ht="15.9" customHeight="1">
      <c r="B95" s="69" t="str">
        <f t="shared" si="5"/>
        <v>New Siaha CL</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New Siaha CL</v>
      </c>
      <c r="C96" s="70">
        <v>96</v>
      </c>
      <c r="D96" s="125"/>
      <c r="E96" s="191"/>
      <c r="F96" s="203" t="s">
        <v>624</v>
      </c>
      <c r="G96" s="193" t="s">
        <v>704</v>
      </c>
      <c r="H96" s="155"/>
      <c r="I96" s="155">
        <v>3</v>
      </c>
      <c r="J96" s="155">
        <v>2</v>
      </c>
      <c r="K96" s="156"/>
      <c r="L96" s="156"/>
      <c r="M96" s="156"/>
      <c r="N96" s="156"/>
      <c r="O96" s="156"/>
      <c r="P96" s="156"/>
      <c r="Q96" s="156"/>
      <c r="R96" s="156"/>
      <c r="S96" s="156"/>
      <c r="T96" s="157">
        <f t="shared" si="10"/>
        <v>5</v>
      </c>
      <c r="U96" s="164"/>
      <c r="V96" s="171">
        <f>IF(T94=0,0,T96/T94)</f>
        <v>5.4945054945054944E-2</v>
      </c>
      <c r="W96" s="164"/>
      <c r="X96" s="177"/>
    </row>
    <row r="97" spans="2:26" ht="13.5" customHeight="1">
      <c r="B97" s="69" t="str">
        <f t="shared" si="5"/>
        <v>New Siaha CL</v>
      </c>
      <c r="C97" s="70">
        <v>97</v>
      </c>
      <c r="D97" s="125"/>
      <c r="E97" s="191"/>
      <c r="F97" s="203" t="s">
        <v>626</v>
      </c>
      <c r="G97" s="193" t="s">
        <v>704</v>
      </c>
      <c r="H97" s="155"/>
      <c r="I97" s="155"/>
      <c r="J97" s="155"/>
      <c r="K97" s="156"/>
      <c r="L97" s="156"/>
      <c r="M97" s="156"/>
      <c r="N97" s="156"/>
      <c r="O97" s="156"/>
      <c r="P97" s="156"/>
      <c r="Q97" s="156"/>
      <c r="R97" s="156"/>
      <c r="S97" s="156"/>
      <c r="T97" s="157">
        <f t="shared" si="10"/>
        <v>0</v>
      </c>
      <c r="U97" s="164"/>
      <c r="V97" s="171">
        <f>IF(T94=0,0,T97/T94)</f>
        <v>0</v>
      </c>
      <c r="W97" s="164"/>
      <c r="X97" s="177"/>
    </row>
    <row r="98" spans="2:26" ht="13.5" customHeight="1">
      <c r="B98" s="69" t="str">
        <f t="shared" si="5"/>
        <v>New Siaha CL</v>
      </c>
      <c r="C98" s="70">
        <v>98</v>
      </c>
      <c r="D98" s="125"/>
      <c r="E98" s="191"/>
      <c r="F98" s="195" t="s">
        <v>794</v>
      </c>
      <c r="G98" s="193" t="s">
        <v>704</v>
      </c>
      <c r="H98" s="155">
        <v>19</v>
      </c>
      <c r="I98" s="155">
        <v>20</v>
      </c>
      <c r="J98" s="155">
        <v>23</v>
      </c>
      <c r="K98" s="156"/>
      <c r="L98" s="156">
        <v>24</v>
      </c>
      <c r="M98" s="156"/>
      <c r="N98" s="156"/>
      <c r="O98" s="156"/>
      <c r="P98" s="156"/>
      <c r="Q98" s="156"/>
      <c r="R98" s="156"/>
      <c r="S98" s="156"/>
      <c r="T98" s="157">
        <f t="shared" si="10"/>
        <v>86</v>
      </c>
      <c r="U98" s="164"/>
      <c r="V98" s="171">
        <f>IF(T94=0,0,T98/T94)</f>
        <v>0.94505494505494503</v>
      </c>
      <c r="W98" s="164"/>
      <c r="X98" s="177"/>
    </row>
    <row r="99" spans="2:26" ht="13.5" customHeight="1">
      <c r="B99" s="69" t="str">
        <f t="shared" si="5"/>
        <v>New Siaha CL</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3</v>
      </c>
      <c r="V99" s="357">
        <f>IF(U99=0,0,T99/U99)</f>
        <v>0</v>
      </c>
      <c r="W99" s="167"/>
      <c r="X99" s="161" t="s">
        <v>797</v>
      </c>
    </row>
    <row r="100" spans="2:26" ht="13.5" customHeight="1">
      <c r="B100" s="69" t="str">
        <f t="shared" si="5"/>
        <v>New Siaha CL</v>
      </c>
      <c r="C100" s="70">
        <v>100</v>
      </c>
      <c r="D100" s="125"/>
      <c r="E100" s="191"/>
      <c r="F100" s="195" t="s">
        <v>92</v>
      </c>
      <c r="G100" s="193" t="s">
        <v>704</v>
      </c>
      <c r="H100" s="155"/>
      <c r="I100" s="155">
        <v>2</v>
      </c>
      <c r="J100" s="155">
        <v>1</v>
      </c>
      <c r="K100" s="156"/>
      <c r="L100" s="156"/>
      <c r="M100" s="156"/>
      <c r="N100" s="156"/>
      <c r="O100" s="156"/>
      <c r="P100" s="156"/>
      <c r="Q100" s="156"/>
      <c r="R100" s="156"/>
      <c r="S100" s="156"/>
      <c r="T100" s="157">
        <f t="shared" si="10"/>
        <v>3</v>
      </c>
      <c r="U100" s="164">
        <f>T101</f>
        <v>3</v>
      </c>
      <c r="V100" s="357">
        <f>IF(U100=0,0,T100/U100)</f>
        <v>1</v>
      </c>
      <c r="W100" s="167"/>
      <c r="X100" s="161" t="s">
        <v>797</v>
      </c>
    </row>
    <row r="101" spans="2:26" ht="13.5" customHeight="1">
      <c r="B101" s="69" t="str">
        <f t="shared" si="5"/>
        <v>New Siaha CL</v>
      </c>
      <c r="C101" s="70">
        <v>101</v>
      </c>
      <c r="D101" s="125"/>
      <c r="E101" s="348"/>
      <c r="F101" s="195" t="s">
        <v>93</v>
      </c>
      <c r="G101" s="193" t="s">
        <v>704</v>
      </c>
      <c r="H101" s="174">
        <f t="shared" ref="H101:S101" si="11">SUM(H99:H100)</f>
        <v>0</v>
      </c>
      <c r="I101" s="174">
        <f t="shared" si="11"/>
        <v>2</v>
      </c>
      <c r="J101" s="174">
        <f t="shared" si="11"/>
        <v>1</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3</v>
      </c>
      <c r="U101" s="164"/>
      <c r="V101" s="363">
        <f>IF(G20=0,0,T101*1000/G20)</f>
        <v>0.5177770107007249</v>
      </c>
      <c r="W101" s="354" t="s">
        <v>275</v>
      </c>
      <c r="X101" s="177"/>
      <c r="Z101" s="364"/>
    </row>
    <row r="102" spans="2:26" ht="13.5" customHeight="1">
      <c r="B102" s="69" t="str">
        <f t="shared" si="5"/>
        <v>New Siaha CL</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New Siaha CL</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New Siaha CL</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New Siaha CL</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New Siaha CL</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New Siaha CL</v>
      </c>
      <c r="C107" s="70">
        <v>107</v>
      </c>
      <c r="D107" s="125"/>
      <c r="E107" s="348">
        <v>1</v>
      </c>
      <c r="F107" s="195" t="s">
        <v>278</v>
      </c>
      <c r="G107" s="193" t="s">
        <v>704</v>
      </c>
      <c r="H107" s="155"/>
      <c r="I107" s="155"/>
      <c r="J107" s="155"/>
      <c r="K107" s="155"/>
      <c r="L107" s="155"/>
      <c r="M107" s="155"/>
      <c r="N107" s="155"/>
      <c r="O107" s="155"/>
      <c r="P107" s="155"/>
      <c r="Q107" s="155"/>
      <c r="R107" s="155"/>
      <c r="S107" s="155"/>
      <c r="T107" s="157">
        <f>SUM(H107:S107)</f>
        <v>0</v>
      </c>
      <c r="U107" s="164">
        <f>2*T163/100</f>
        <v>11.92</v>
      </c>
      <c r="V107" s="171">
        <f>IF(U107=0,0,T107/U107)</f>
        <v>0</v>
      </c>
      <c r="W107" s="164">
        <v>10</v>
      </c>
      <c r="X107" s="177"/>
    </row>
    <row r="108" spans="2:26" ht="1.5" customHeight="1">
      <c r="B108" s="69" t="str">
        <f t="shared" si="5"/>
        <v>New Siaha CL</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New Siaha CL</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New Siaha CL</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New Siaha CL</v>
      </c>
      <c r="C111" s="70">
        <v>111</v>
      </c>
      <c r="D111" s="125"/>
      <c r="E111" s="348">
        <v>1</v>
      </c>
      <c r="F111" s="195" t="s">
        <v>279</v>
      </c>
      <c r="G111" s="193" t="s">
        <v>704</v>
      </c>
      <c r="H111" s="204">
        <f t="shared" ref="H111:S111" si="12">SUM(H112:H113)/2</f>
        <v>0</v>
      </c>
      <c r="I111" s="204">
        <f t="shared" si="12"/>
        <v>0</v>
      </c>
      <c r="J111" s="204">
        <f t="shared" si="12"/>
        <v>0</v>
      </c>
      <c r="K111" s="204">
        <f t="shared" si="12"/>
        <v>0</v>
      </c>
      <c r="L111" s="204">
        <f t="shared" si="12"/>
        <v>0</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0</v>
      </c>
      <c r="U111" s="158">
        <f>X28</f>
        <v>2143.7800000000002</v>
      </c>
      <c r="V111" s="171">
        <f t="shared" ref="V111:V121" si="14">IF(U111=0,0,T111/U111)</f>
        <v>0</v>
      </c>
      <c r="W111" s="164">
        <v>10</v>
      </c>
      <c r="X111" s="161" t="s">
        <v>796</v>
      </c>
    </row>
    <row r="112" spans="2:26" ht="14.25" customHeight="1">
      <c r="B112" s="69" t="str">
        <f t="shared" si="5"/>
        <v>New Siaha CL</v>
      </c>
      <c r="C112" s="70">
        <v>112</v>
      </c>
      <c r="D112" s="125"/>
      <c r="E112" s="348"/>
      <c r="F112" s="195" t="s">
        <v>280</v>
      </c>
      <c r="G112" s="193" t="s">
        <v>704</v>
      </c>
      <c r="H112" s="155"/>
      <c r="I112" s="155"/>
      <c r="J112" s="155"/>
      <c r="K112" s="156"/>
      <c r="L112" s="156"/>
      <c r="M112" s="156"/>
      <c r="N112" s="156"/>
      <c r="O112" s="156"/>
      <c r="P112" s="156"/>
      <c r="Q112" s="156"/>
      <c r="R112" s="156"/>
      <c r="S112" s="156"/>
      <c r="T112" s="157">
        <f t="shared" si="13"/>
        <v>0</v>
      </c>
      <c r="U112" s="158">
        <f>X28</f>
        <v>2143.7800000000002</v>
      </c>
      <c r="V112" s="171">
        <f t="shared" si="14"/>
        <v>0</v>
      </c>
      <c r="W112" s="164"/>
      <c r="X112" s="161" t="s">
        <v>796</v>
      </c>
    </row>
    <row r="113" spans="2:26" ht="14.25" customHeight="1">
      <c r="B113" s="69" t="str">
        <f t="shared" si="5"/>
        <v>New Siaha CL</v>
      </c>
      <c r="C113" s="70">
        <v>113</v>
      </c>
      <c r="D113" s="125"/>
      <c r="E113" s="348"/>
      <c r="F113" s="195" t="s">
        <v>281</v>
      </c>
      <c r="G113" s="193" t="s">
        <v>704</v>
      </c>
      <c r="H113" s="155"/>
      <c r="I113" s="155"/>
      <c r="J113" s="155"/>
      <c r="K113" s="156"/>
      <c r="L113" s="156"/>
      <c r="M113" s="156"/>
      <c r="N113" s="156"/>
      <c r="O113" s="156"/>
      <c r="P113" s="156"/>
      <c r="Q113" s="156"/>
      <c r="R113" s="156"/>
      <c r="S113" s="156"/>
      <c r="T113" s="157">
        <f t="shared" si="13"/>
        <v>0</v>
      </c>
      <c r="U113" s="158">
        <f>X28</f>
        <v>2143.7800000000002</v>
      </c>
      <c r="V113" s="171">
        <f t="shared" si="14"/>
        <v>0</v>
      </c>
      <c r="W113" s="164"/>
      <c r="X113" s="161" t="s">
        <v>796</v>
      </c>
    </row>
    <row r="114" spans="2:26" ht="14.25" customHeight="1">
      <c r="B114" s="69" t="str">
        <f t="shared" si="5"/>
        <v>New Siaha CL</v>
      </c>
      <c r="C114" s="70">
        <v>114</v>
      </c>
      <c r="D114" s="125"/>
      <c r="E114" s="348">
        <v>2</v>
      </c>
      <c r="F114" s="195" t="s">
        <v>282</v>
      </c>
      <c r="G114" s="193" t="s">
        <v>704</v>
      </c>
      <c r="H114" s="204">
        <f t="shared" ref="H114:S114" si="15">SUM(H115:H117)/3</f>
        <v>0</v>
      </c>
      <c r="I114" s="204">
        <f t="shared" si="15"/>
        <v>0</v>
      </c>
      <c r="J114" s="204">
        <f t="shared" si="15"/>
        <v>0</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0</v>
      </c>
      <c r="U114" s="158">
        <f>X28</f>
        <v>2143.7800000000002</v>
      </c>
      <c r="V114" s="171">
        <f t="shared" si="14"/>
        <v>0</v>
      </c>
      <c r="W114" s="164">
        <v>10</v>
      </c>
      <c r="X114" s="161" t="s">
        <v>796</v>
      </c>
    </row>
    <row r="115" spans="2:26" ht="14.25" customHeight="1">
      <c r="B115" s="69" t="str">
        <f t="shared" si="5"/>
        <v>New Siaha CL</v>
      </c>
      <c r="C115" s="70">
        <v>115</v>
      </c>
      <c r="D115" s="125"/>
      <c r="E115" s="348"/>
      <c r="F115" s="195" t="s">
        <v>283</v>
      </c>
      <c r="G115" s="193" t="s">
        <v>704</v>
      </c>
      <c r="H115" s="155"/>
      <c r="I115" s="155"/>
      <c r="J115" s="155"/>
      <c r="K115" s="156"/>
      <c r="L115" s="156"/>
      <c r="M115" s="156"/>
      <c r="N115" s="156"/>
      <c r="O115" s="156"/>
      <c r="P115" s="156"/>
      <c r="Q115" s="156"/>
      <c r="R115" s="156"/>
      <c r="S115" s="156"/>
      <c r="T115" s="157">
        <f t="shared" si="13"/>
        <v>0</v>
      </c>
      <c r="U115" s="158">
        <f>U114*49/100</f>
        <v>1050.4522000000002</v>
      </c>
      <c r="V115" s="171">
        <f t="shared" si="14"/>
        <v>0</v>
      </c>
      <c r="W115" s="164"/>
      <c r="X115" s="161" t="s">
        <v>796</v>
      </c>
    </row>
    <row r="116" spans="2:26" ht="14.25" customHeight="1">
      <c r="B116" s="69" t="str">
        <f t="shared" si="5"/>
        <v>New Siaha CL</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1050.4522000000002</v>
      </c>
      <c r="V116" s="171">
        <f t="shared" si="14"/>
        <v>0</v>
      </c>
      <c r="W116" s="164"/>
      <c r="X116" s="161" t="s">
        <v>796</v>
      </c>
    </row>
    <row r="117" spans="2:26" ht="13.5" customHeight="1">
      <c r="B117" s="69" t="str">
        <f t="shared" si="5"/>
        <v>New Siaha CL</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2143.7800000000002</v>
      </c>
      <c r="V117" s="171">
        <f t="shared" si="14"/>
        <v>0</v>
      </c>
      <c r="W117" s="164"/>
      <c r="X117" s="161" t="s">
        <v>796</v>
      </c>
    </row>
    <row r="118" spans="2:26" ht="14.25" customHeight="1">
      <c r="B118" s="69" t="str">
        <f t="shared" si="5"/>
        <v>New Siaha CL</v>
      </c>
      <c r="C118" s="70">
        <v>118</v>
      </c>
      <c r="D118" s="125"/>
      <c r="E118" s="191">
        <v>3</v>
      </c>
      <c r="F118" s="195" t="s">
        <v>102</v>
      </c>
      <c r="G118" s="193" t="s">
        <v>704</v>
      </c>
      <c r="H118" s="174">
        <f t="shared" ref="H118:S118" si="16">SUM(H119:H121)</f>
        <v>0</v>
      </c>
      <c r="I118" s="174">
        <f t="shared" si="16"/>
        <v>0</v>
      </c>
      <c r="J118" s="174">
        <f t="shared" si="16"/>
        <v>0</v>
      </c>
      <c r="K118" s="174">
        <f t="shared" si="16"/>
        <v>0</v>
      </c>
      <c r="L118" s="174">
        <f t="shared" si="16"/>
        <v>0</v>
      </c>
      <c r="M118" s="174">
        <f t="shared" si="16"/>
        <v>0</v>
      </c>
      <c r="N118" s="174">
        <f t="shared" si="16"/>
        <v>0</v>
      </c>
      <c r="O118" s="174">
        <f t="shared" si="16"/>
        <v>0</v>
      </c>
      <c r="P118" s="174">
        <f t="shared" si="16"/>
        <v>0</v>
      </c>
      <c r="Q118" s="174">
        <f t="shared" si="16"/>
        <v>0</v>
      </c>
      <c r="R118" s="174">
        <f t="shared" si="16"/>
        <v>0</v>
      </c>
      <c r="S118" s="174">
        <f t="shared" si="16"/>
        <v>0</v>
      </c>
      <c r="T118" s="157">
        <f t="shared" si="13"/>
        <v>0</v>
      </c>
      <c r="U118" s="164">
        <f>T111</f>
        <v>0</v>
      </c>
      <c r="V118" s="171">
        <f t="shared" si="14"/>
        <v>0</v>
      </c>
      <c r="W118" s="167"/>
      <c r="X118" s="161" t="s">
        <v>795</v>
      </c>
    </row>
    <row r="119" spans="2:26" ht="14.25" customHeight="1">
      <c r="B119" s="69" t="str">
        <f t="shared" si="5"/>
        <v>New Siaha CL</v>
      </c>
      <c r="C119" s="70">
        <v>119</v>
      </c>
      <c r="D119" s="125"/>
      <c r="E119" s="191"/>
      <c r="F119" s="203" t="s">
        <v>630</v>
      </c>
      <c r="G119" s="193" t="s">
        <v>704</v>
      </c>
      <c r="H119" s="155"/>
      <c r="I119" s="155"/>
      <c r="J119" s="155"/>
      <c r="K119" s="156"/>
      <c r="L119" s="156"/>
      <c r="M119" s="156"/>
      <c r="N119" s="156"/>
      <c r="O119" s="156"/>
      <c r="P119" s="156"/>
      <c r="Q119" s="156"/>
      <c r="R119" s="156"/>
      <c r="S119" s="156"/>
      <c r="T119" s="157">
        <f t="shared" si="13"/>
        <v>0</v>
      </c>
      <c r="U119" s="164">
        <f t="shared" ref="U119:U121" si="17">T112</f>
        <v>0</v>
      </c>
      <c r="V119" s="171">
        <f t="shared" si="14"/>
        <v>0</v>
      </c>
      <c r="W119" s="167"/>
      <c r="X119" s="161" t="s">
        <v>795</v>
      </c>
    </row>
    <row r="120" spans="2:26" ht="14.25" customHeight="1">
      <c r="B120" s="69" t="str">
        <f t="shared" si="5"/>
        <v>New Siaha CL</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0</v>
      </c>
      <c r="V120" s="171">
        <f t="shared" si="14"/>
        <v>0</v>
      </c>
      <c r="W120" s="167"/>
      <c r="X120" s="161" t="s">
        <v>795</v>
      </c>
    </row>
    <row r="121" spans="2:26" ht="14.25" customHeight="1">
      <c r="B121" s="69" t="str">
        <f t="shared" si="5"/>
        <v>New Siaha CL</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0</v>
      </c>
      <c r="V121" s="171">
        <f t="shared" si="14"/>
        <v>0</v>
      </c>
      <c r="W121" s="167"/>
      <c r="X121" s="161" t="s">
        <v>795</v>
      </c>
    </row>
    <row r="122" spans="2:26" ht="1.5" customHeight="1">
      <c r="B122" s="69" t="str">
        <f t="shared" si="5"/>
        <v>New Siaha CL</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New Siaha CL</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New Siaha CL</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New Siaha CL</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New Siaha CL</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New Siaha CL</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New Siaha CL</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New Siaha CL</v>
      </c>
      <c r="C129" s="70">
        <v>129</v>
      </c>
      <c r="D129" s="125"/>
      <c r="E129" s="191">
        <v>5</v>
      </c>
      <c r="F129" s="195" t="s">
        <v>114</v>
      </c>
      <c r="G129" s="193" t="s">
        <v>704</v>
      </c>
      <c r="H129" s="155">
        <v>3</v>
      </c>
      <c r="I129" s="155">
        <v>6</v>
      </c>
      <c r="J129" s="155">
        <v>1</v>
      </c>
      <c r="K129" s="156">
        <v>1</v>
      </c>
      <c r="L129" s="156">
        <v>1</v>
      </c>
      <c r="M129" s="156"/>
      <c r="N129" s="156"/>
      <c r="O129" s="156"/>
      <c r="P129" s="156"/>
      <c r="Q129" s="156"/>
      <c r="R129" s="156"/>
      <c r="S129" s="156"/>
      <c r="T129" s="157">
        <f>SUM(H129:S129)</f>
        <v>12</v>
      </c>
      <c r="U129" s="164"/>
      <c r="V129" s="369">
        <f>IF(G20=0,0,(T125+T126+T127+T128+T129)*1000/G20)</f>
        <v>2.0711080428028996</v>
      </c>
      <c r="W129" s="367" t="s">
        <v>650</v>
      </c>
      <c r="X129" s="177"/>
    </row>
    <row r="130" spans="2:25" ht="1.5" customHeight="1">
      <c r="B130" s="69" t="str">
        <f t="shared" ref="B130:B174" si="18">B129</f>
        <v>New Siaha CL</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New Siaha CL</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New Siaha CL</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New Siaha CL</v>
      </c>
      <c r="C133" s="70">
        <v>133</v>
      </c>
      <c r="D133" s="125"/>
      <c r="E133" s="152">
        <v>1</v>
      </c>
      <c r="F133" s="172" t="s">
        <v>293</v>
      </c>
      <c r="G133" s="193" t="s">
        <v>86</v>
      </c>
      <c r="H133" s="155">
        <v>13</v>
      </c>
      <c r="I133" s="155">
        <v>10</v>
      </c>
      <c r="J133" s="155">
        <v>6</v>
      </c>
      <c r="K133" s="156">
        <v>6</v>
      </c>
      <c r="L133" s="156">
        <v>12</v>
      </c>
      <c r="M133" s="156"/>
      <c r="N133" s="156"/>
      <c r="O133" s="156"/>
      <c r="P133" s="156"/>
      <c r="Q133" s="156"/>
      <c r="R133" s="156"/>
      <c r="S133" s="156"/>
      <c r="T133" s="157">
        <f>SUM(H133:S133)</f>
        <v>47</v>
      </c>
      <c r="U133" s="164">
        <f>T56</f>
        <v>47</v>
      </c>
      <c r="V133" s="171">
        <f>IF(U133=0,0,T133/U133)</f>
        <v>1</v>
      </c>
      <c r="W133" s="164"/>
      <c r="X133" s="177"/>
    </row>
    <row r="134" spans="2:25" ht="15" customHeight="1">
      <c r="B134" s="69" t="str">
        <f t="shared" si="18"/>
        <v>New Siaha CL</v>
      </c>
      <c r="C134" s="70">
        <v>134</v>
      </c>
      <c r="D134" s="125"/>
      <c r="E134" s="152">
        <v>2</v>
      </c>
      <c r="F134" s="192" t="s">
        <v>85</v>
      </c>
      <c r="G134" s="193" t="s">
        <v>86</v>
      </c>
      <c r="H134" s="155">
        <v>8</v>
      </c>
      <c r="I134" s="155">
        <v>4</v>
      </c>
      <c r="J134" s="155">
        <v>6</v>
      </c>
      <c r="K134" s="156">
        <v>3</v>
      </c>
      <c r="L134" s="156">
        <v>12</v>
      </c>
      <c r="M134" s="156"/>
      <c r="N134" s="156"/>
      <c r="O134" s="156"/>
      <c r="P134" s="156"/>
      <c r="Q134" s="156"/>
      <c r="R134" s="156"/>
      <c r="S134" s="156"/>
      <c r="T134" s="157">
        <f>SUM(H134:S134)</f>
        <v>33</v>
      </c>
      <c r="U134" s="158">
        <f>G27</f>
        <v>72</v>
      </c>
      <c r="V134" s="171">
        <f>IF(U134=0,0,T134/U134)</f>
        <v>0.45833333333333331</v>
      </c>
      <c r="W134" s="199"/>
      <c r="X134" s="161" t="s">
        <v>796</v>
      </c>
    </row>
    <row r="135" spans="2:25" ht="1.5" customHeight="1">
      <c r="B135" s="69" t="str">
        <f t="shared" si="18"/>
        <v>New Siaha CL</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New Siaha CL</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New Siaha CL</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New Siaha CL</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New Siaha CL</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New Siaha CL</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New Siaha CL</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New Siaha CL</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New Siaha CL</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New Siaha CL</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New Siaha CL</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New Siaha CL</v>
      </c>
      <c r="C146" s="70">
        <v>146</v>
      </c>
      <c r="D146" s="125"/>
      <c r="E146" s="191">
        <v>1</v>
      </c>
      <c r="F146" s="225" t="s">
        <v>824</v>
      </c>
      <c r="G146" s="372" t="s">
        <v>206</v>
      </c>
      <c r="H146" s="163">
        <v>1</v>
      </c>
      <c r="I146" s="163">
        <v>1</v>
      </c>
      <c r="J146" s="163">
        <v>1</v>
      </c>
      <c r="K146" s="163">
        <v>1</v>
      </c>
      <c r="L146" s="163">
        <v>1</v>
      </c>
      <c r="M146" s="163"/>
      <c r="N146" s="163"/>
      <c r="O146" s="163"/>
      <c r="P146" s="163"/>
      <c r="Q146" s="163"/>
      <c r="R146" s="163"/>
      <c r="S146" s="163"/>
      <c r="T146" s="157">
        <f>COUNTIF(H146:S146,1)</f>
        <v>5</v>
      </c>
      <c r="U146" s="158">
        <f>COUNT(H146:S146)</f>
        <v>5</v>
      </c>
      <c r="V146" s="171">
        <f>IF(U146=0,0,T146/U146)</f>
        <v>1</v>
      </c>
      <c r="W146" s="164">
        <v>5</v>
      </c>
      <c r="X146" s="161"/>
    </row>
    <row r="147" spans="2:24" ht="1.5" customHeight="1">
      <c r="B147" s="69" t="str">
        <f t="shared" si="18"/>
        <v>New Siaha CL</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New Siaha CL</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New Siaha CL</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New Siaha CL</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New Siaha CL</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New Siaha CL</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New Siaha CL</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New Siaha CL</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New Siaha CL</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New Siaha CL</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New Siaha CL</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New Siaha CL</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New Siaha CL</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New Siaha CL</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New Siaha CL</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New Siaha CL</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New Siaha CL</v>
      </c>
      <c r="C163" s="70">
        <v>163</v>
      </c>
      <c r="D163" s="125"/>
      <c r="E163" s="152">
        <v>1</v>
      </c>
      <c r="F163" s="349" t="s">
        <v>309</v>
      </c>
      <c r="G163" s="193" t="s">
        <v>310</v>
      </c>
      <c r="H163" s="155">
        <v>134</v>
      </c>
      <c r="I163" s="155">
        <v>104</v>
      </c>
      <c r="J163" s="155">
        <v>132</v>
      </c>
      <c r="K163" s="155">
        <v>63</v>
      </c>
      <c r="L163" s="155">
        <v>163</v>
      </c>
      <c r="M163" s="155"/>
      <c r="N163" s="155"/>
      <c r="O163" s="155"/>
      <c r="P163" s="155"/>
      <c r="Q163" s="155"/>
      <c r="R163" s="155"/>
      <c r="S163" s="155"/>
      <c r="T163" s="157">
        <f t="shared" ref="T163:T169" si="19">SUM(H163:S163)</f>
        <v>596</v>
      </c>
      <c r="U163" s="158">
        <f>40*G20/100</f>
        <v>2317.6</v>
      </c>
      <c r="V163" s="171">
        <f t="shared" ref="V163:V168" si="20">IF(U163=0,0,T163/U163)</f>
        <v>0.25716258198136005</v>
      </c>
      <c r="W163" s="164">
        <v>5</v>
      </c>
      <c r="X163" s="161" t="s">
        <v>796</v>
      </c>
    </row>
    <row r="164" spans="2:24" ht="20.25" customHeight="1">
      <c r="B164" s="69" t="str">
        <f t="shared" si="18"/>
        <v>New Siaha CL</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New Siaha CL</v>
      </c>
      <c r="C165" s="70">
        <v>165</v>
      </c>
      <c r="D165" s="125"/>
      <c r="E165" s="152">
        <v>3</v>
      </c>
      <c r="F165" s="195" t="s">
        <v>119</v>
      </c>
      <c r="G165" s="193" t="s">
        <v>705</v>
      </c>
      <c r="H165" s="163"/>
      <c r="I165" s="163"/>
      <c r="J165" s="163"/>
      <c r="K165" s="163"/>
      <c r="L165" s="163"/>
      <c r="M165" s="163"/>
      <c r="N165" s="163"/>
      <c r="O165" s="163"/>
      <c r="P165" s="163"/>
      <c r="Q165" s="163"/>
      <c r="R165" s="163"/>
      <c r="S165" s="163"/>
      <c r="T165" s="157">
        <f>COUNTIF(H165:S165,1)</f>
        <v>0</v>
      </c>
      <c r="U165" s="158">
        <f>COUNT(H165:S165)</f>
        <v>0</v>
      </c>
      <c r="V165" s="171">
        <f t="shared" si="20"/>
        <v>0</v>
      </c>
      <c r="W165" s="164"/>
      <c r="X165" s="161"/>
    </row>
    <row r="166" spans="2:24" ht="14.25" customHeight="1">
      <c r="B166" s="69" t="str">
        <f t="shared" si="18"/>
        <v>New Siaha CL</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115.88</v>
      </c>
      <c r="V166" s="171">
        <f t="shared" si="20"/>
        <v>0</v>
      </c>
      <c r="W166" s="164"/>
      <c r="X166" s="179"/>
    </row>
    <row r="167" spans="2:24" ht="14.25" customHeight="1">
      <c r="B167" s="69" t="str">
        <f t="shared" si="18"/>
        <v>New Siaha CL</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New Siaha CL</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New Siaha CL</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New Siaha CL</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New Siaha CL</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New Siaha CL</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New Siaha CL</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8.6999999999999993</v>
      </c>
      <c r="V173" s="159">
        <f>IF(U173=0,0,T173/U173)</f>
        <v>0</v>
      </c>
      <c r="W173" s="164"/>
      <c r="X173" s="268" t="s">
        <v>655</v>
      </c>
    </row>
    <row r="174" spans="2:24" ht="14.4" customHeight="1">
      <c r="B174" s="69" t="str">
        <f t="shared" si="18"/>
        <v>New Siaha CL</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2.35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3</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5794</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99.077399999999997</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10</v>
      </c>
      <c r="K184" s="248">
        <f t="shared" si="22"/>
        <v>47</v>
      </c>
      <c r="L184" s="380">
        <f t="shared" si="22"/>
        <v>0.21276595744680851</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0</v>
      </c>
      <c r="K185" s="248">
        <f t="shared" si="22"/>
        <v>1201</v>
      </c>
      <c r="L185" s="380">
        <f t="shared" si="22"/>
        <v>0</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15</v>
      </c>
      <c r="K186" s="248">
        <f t="shared" si="22"/>
        <v>5</v>
      </c>
      <c r="L186" s="380">
        <f t="shared" si="22"/>
        <v>3</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15</v>
      </c>
      <c r="K187" s="260">
        <f t="shared" si="22"/>
        <v>36</v>
      </c>
      <c r="L187" s="383">
        <f t="shared" si="22"/>
        <v>0.41666666666666669</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5</v>
      </c>
      <c r="K188" s="260">
        <f t="shared" si="22"/>
        <v>5</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596</v>
      </c>
      <c r="K189" s="248">
        <f>U163</f>
        <v>2317.6</v>
      </c>
      <c r="L189" s="380">
        <f>V163</f>
        <v>0.25716258198136005</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58</v>
      </c>
      <c r="K190" s="248">
        <f t="shared" si="23"/>
        <v>99.077399999999997</v>
      </c>
      <c r="L190" s="380">
        <f t="shared" si="23"/>
        <v>0.58540090878444528</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40</v>
      </c>
      <c r="K191" s="248">
        <f t="shared" si="23"/>
        <v>58</v>
      </c>
      <c r="L191" s="380">
        <f t="shared" si="23"/>
        <v>0.68965517241379315</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21</v>
      </c>
      <c r="K192" s="248">
        <f t="shared" si="23"/>
        <v>58</v>
      </c>
      <c r="L192" s="380">
        <f t="shared" si="23"/>
        <v>0.36206896551724138</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5</v>
      </c>
      <c r="K193" s="248">
        <f>U54</f>
        <v>58</v>
      </c>
      <c r="L193" s="380">
        <f>V54</f>
        <v>8.6206896551724144E-2</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4</v>
      </c>
      <c r="K194" s="248">
        <f>U51</f>
        <v>58</v>
      </c>
      <c r="L194" s="380">
        <f>V51</f>
        <v>6.8965517241379309E-2</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0</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47</v>
      </c>
      <c r="K196" s="248">
        <f>U56</f>
        <v>47</v>
      </c>
      <c r="L196" s="380">
        <f>V56</f>
        <v>1</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47</v>
      </c>
      <c r="K197" s="248">
        <f>U64</f>
        <v>47</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46</v>
      </c>
      <c r="K198" s="248">
        <f>U66</f>
        <v>47</v>
      </c>
      <c r="L198" s="380">
        <f>V66</f>
        <v>0.97872340425531912</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47</v>
      </c>
      <c r="K199" s="248">
        <f t="shared" si="24"/>
        <v>58</v>
      </c>
      <c r="L199" s="380">
        <f t="shared" si="24"/>
        <v>0.81034482758620685</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46</v>
      </c>
      <c r="K200" s="248">
        <f t="shared" si="24"/>
        <v>47</v>
      </c>
      <c r="L200" s="380">
        <f t="shared" si="24"/>
        <v>0.97872340425531912</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28</v>
      </c>
      <c r="K201" s="248">
        <f t="shared" si="25"/>
        <v>47</v>
      </c>
      <c r="L201" s="380">
        <f t="shared" si="25"/>
        <v>0.5957446808510638</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15</v>
      </c>
      <c r="K202" s="248">
        <f t="shared" si="25"/>
        <v>93.475047637989391</v>
      </c>
      <c r="L202" s="380">
        <f t="shared" si="25"/>
        <v>0.1604706323134712</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2</v>
      </c>
      <c r="K203" s="248">
        <f t="shared" si="25"/>
        <v>93.007672399799489</v>
      </c>
      <c r="L203" s="380">
        <f t="shared" si="25"/>
        <v>2.1503602320063132E-2</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3</v>
      </c>
      <c r="K204" s="248">
        <f t="shared" si="25"/>
        <v>92.77515321879963</v>
      </c>
      <c r="L204" s="380">
        <f t="shared" si="25"/>
        <v>3.2336244090320626E-2</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91</v>
      </c>
      <c r="K205" s="248">
        <f>U94</f>
        <v>579.4</v>
      </c>
      <c r="L205" s="380">
        <f>V94</f>
        <v>0.15705902657921988</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0</v>
      </c>
      <c r="K206" s="248">
        <f>U107</f>
        <v>11.92</v>
      </c>
      <c r="L206" s="380">
        <f>V107</f>
        <v>0</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0</v>
      </c>
      <c r="K207" s="248">
        <f>U111</f>
        <v>2143.7800000000002</v>
      </c>
      <c r="L207" s="380">
        <f>V111</f>
        <v>0</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0</v>
      </c>
      <c r="K208" s="248">
        <f>U114</f>
        <v>2143.7800000000002</v>
      </c>
      <c r="L208" s="380">
        <f>V114</f>
        <v>0</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5</v>
      </c>
      <c r="K211" s="260">
        <f>U146</f>
        <v>5</v>
      </c>
      <c r="L211" s="383">
        <f>V146</f>
        <v>1</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3</v>
      </c>
      <c r="K215" s="393">
        <f>U101</f>
        <v>0</v>
      </c>
      <c r="L215" s="394">
        <f>V101</f>
        <v>0.5177770107007249</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47</v>
      </c>
      <c r="K216" s="396">
        <f>T48-(10*T48/100)</f>
        <v>52.2</v>
      </c>
      <c r="L216" s="396">
        <f>G35</f>
        <v>5.2000000000000028</v>
      </c>
    </row>
  </sheetData>
  <sheetProtection password="CC6B" sheet="1" objects="1" scenarios="1" selectLockedCells="1" autoFilter="0"/>
  <autoFilter ref="D16:X174" xr:uid="{00000000-0009-0000-0000-000010000000}"/>
  <mergeCells count="2">
    <mergeCell ref="F4:U4"/>
    <mergeCell ref="V8:W8"/>
  </mergeCells>
  <hyperlinks>
    <hyperlink ref="X8" location="INDEX!A1" display="..Go to INDEX.." xr:uid="{00000000-0004-0000-1000-000000000000}"/>
  </hyperlinks>
  <pageMargins left="0.23622047244094491" right="0" top="0.51181102362204722" bottom="0.23622047244094491" header="0" footer="0"/>
  <pageSetup paperSize="9" scale="98"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Theiva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Theiva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Theiva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Theiva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Theiva SC</v>
      </c>
      <c r="C5" s="70">
        <v>5</v>
      </c>
      <c r="E5" s="70"/>
      <c r="F5" s="86"/>
      <c r="G5" s="315"/>
      <c r="H5" s="88"/>
      <c r="I5" s="86"/>
      <c r="J5" s="86"/>
      <c r="K5" s="86"/>
      <c r="L5" s="86"/>
      <c r="M5" s="86"/>
      <c r="N5" s="86"/>
      <c r="O5" s="86"/>
      <c r="P5" s="86"/>
      <c r="Q5" s="86"/>
      <c r="R5" s="86"/>
      <c r="S5" s="86"/>
      <c r="T5" s="86"/>
      <c r="U5" s="89"/>
      <c r="V5" s="86"/>
      <c r="W5" s="89"/>
    </row>
    <row r="6" spans="2:24" ht="14.4">
      <c r="B6" s="69" t="str">
        <f t="shared" si="0"/>
        <v>Theiva SC</v>
      </c>
      <c r="C6" s="70">
        <v>6</v>
      </c>
      <c r="E6" s="70"/>
      <c r="F6" s="90" t="s">
        <v>204</v>
      </c>
      <c r="G6" s="316" t="s">
        <v>844</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Theiva SC</v>
      </c>
      <c r="C7" s="70">
        <v>7</v>
      </c>
      <c r="E7" s="70"/>
      <c r="F7" s="90" t="s">
        <v>207</v>
      </c>
      <c r="G7" s="115" t="s">
        <v>902</v>
      </c>
      <c r="H7" s="102"/>
      <c r="I7" s="102"/>
      <c r="J7" s="102"/>
      <c r="K7" s="102"/>
      <c r="L7" s="319"/>
      <c r="M7" s="86"/>
      <c r="N7" s="103" t="s">
        <v>22</v>
      </c>
      <c r="O7" s="100"/>
      <c r="P7" s="277" t="s">
        <v>905</v>
      </c>
      <c r="Q7" s="104"/>
      <c r="R7" s="104"/>
      <c r="S7" s="104"/>
      <c r="T7" s="104"/>
      <c r="U7" s="320"/>
      <c r="V7" s="86"/>
      <c r="W7" s="89"/>
    </row>
    <row r="8" spans="2:24" ht="15" customHeight="1">
      <c r="B8" s="69" t="str">
        <f t="shared" si="0"/>
        <v>Theiva SC</v>
      </c>
      <c r="C8" s="70">
        <v>8</v>
      </c>
      <c r="E8" s="70"/>
      <c r="F8" s="90" t="s">
        <v>208</v>
      </c>
      <c r="G8" s="115" t="s">
        <v>903</v>
      </c>
      <c r="H8" s="102"/>
      <c r="I8" s="102"/>
      <c r="J8" s="102"/>
      <c r="K8" s="102"/>
      <c r="L8" s="319"/>
      <c r="M8" s="86"/>
      <c r="N8" s="103" t="s">
        <v>22</v>
      </c>
      <c r="O8" s="100"/>
      <c r="P8" s="277" t="s">
        <v>906</v>
      </c>
      <c r="Q8" s="104"/>
      <c r="R8" s="104"/>
      <c r="S8" s="104"/>
      <c r="T8" s="104"/>
      <c r="U8" s="320"/>
      <c r="V8" s="649" t="s">
        <v>806</v>
      </c>
      <c r="W8" s="650"/>
      <c r="X8" s="321" t="s">
        <v>829</v>
      </c>
    </row>
    <row r="9" spans="2:24" ht="15" customHeight="1">
      <c r="B9" s="69" t="str">
        <f t="shared" si="0"/>
        <v>Theiva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Theiva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Theiva SC</v>
      </c>
      <c r="C11" s="70">
        <v>11</v>
      </c>
      <c r="E11" s="70"/>
      <c r="F11" s="90" t="s">
        <v>209</v>
      </c>
      <c r="G11" s="115" t="s">
        <v>904</v>
      </c>
      <c r="H11" s="102"/>
      <c r="I11" s="102"/>
      <c r="J11" s="102"/>
      <c r="K11" s="102"/>
      <c r="L11" s="319"/>
      <c r="M11" s="86"/>
      <c r="N11" s="103" t="s">
        <v>22</v>
      </c>
      <c r="O11" s="100"/>
      <c r="P11" s="277" t="s">
        <v>907</v>
      </c>
      <c r="Q11" s="104"/>
      <c r="R11" s="104"/>
      <c r="S11" s="104"/>
      <c r="T11" s="104"/>
      <c r="U11" s="320"/>
      <c r="V11" s="86"/>
      <c r="W11" s="89"/>
    </row>
    <row r="12" spans="2:24" ht="15" customHeight="1">
      <c r="B12" s="69" t="str">
        <f t="shared" si="0"/>
        <v>Theiva SC</v>
      </c>
      <c r="C12" s="70">
        <v>12</v>
      </c>
      <c r="E12" s="70"/>
      <c r="F12" s="122"/>
      <c r="G12" s="115"/>
      <c r="H12" s="102"/>
      <c r="I12" s="102"/>
      <c r="J12" s="102"/>
      <c r="K12" s="102"/>
      <c r="L12" s="319"/>
      <c r="M12" s="86"/>
      <c r="N12" s="103" t="s">
        <v>22</v>
      </c>
      <c r="O12" s="100"/>
      <c r="P12" s="277"/>
      <c r="Q12" s="104"/>
      <c r="R12" s="104"/>
      <c r="S12" s="104"/>
      <c r="T12" s="104"/>
      <c r="U12" s="320"/>
      <c r="V12" s="86"/>
      <c r="W12" s="89"/>
    </row>
    <row r="13" spans="2:24" ht="15" customHeight="1">
      <c r="B13" s="69" t="str">
        <f t="shared" si="0"/>
        <v>Theiva SC</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Theiva SC</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Theiva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Theiva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Theiva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Theiva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Theiva SC</v>
      </c>
      <c r="C19" s="70">
        <v>19</v>
      </c>
      <c r="E19" s="152">
        <v>1</v>
      </c>
      <c r="F19" s="325" t="s">
        <v>212</v>
      </c>
      <c r="G19" s="326">
        <v>1</v>
      </c>
      <c r="H19" s="327" t="s">
        <v>213</v>
      </c>
      <c r="I19" s="74"/>
      <c r="J19" s="328">
        <v>1</v>
      </c>
      <c r="K19" s="329" t="s">
        <v>214</v>
      </c>
      <c r="L19" s="330"/>
      <c r="M19" s="330"/>
      <c r="N19" s="330"/>
      <c r="O19" s="330"/>
      <c r="P19" s="330"/>
      <c r="Q19" s="330"/>
      <c r="R19" s="330"/>
      <c r="S19" s="330"/>
      <c r="T19" s="330"/>
      <c r="U19" s="330"/>
      <c r="V19" s="330"/>
      <c r="W19" s="331"/>
      <c r="X19" s="332">
        <f>1.71*G20/100</f>
        <v>13.7826</v>
      </c>
    </row>
    <row r="20" spans="2:24" ht="18.600000000000001" customHeight="1">
      <c r="B20" s="69" t="str">
        <f t="shared" si="0"/>
        <v>Theiva SC</v>
      </c>
      <c r="C20" s="70">
        <v>20</v>
      </c>
      <c r="E20" s="152">
        <v>2</v>
      </c>
      <c r="F20" s="333" t="s">
        <v>215</v>
      </c>
      <c r="G20" s="326">
        <v>806</v>
      </c>
      <c r="H20" s="327" t="s">
        <v>213</v>
      </c>
      <c r="I20" s="74"/>
      <c r="J20" s="134">
        <v>2</v>
      </c>
      <c r="K20" s="329" t="s">
        <v>216</v>
      </c>
      <c r="L20" s="330"/>
      <c r="M20" s="330"/>
      <c r="N20" s="330"/>
      <c r="O20" s="330"/>
      <c r="P20" s="330"/>
      <c r="Q20" s="330"/>
      <c r="R20" s="330"/>
      <c r="S20" s="330"/>
      <c r="T20" s="330"/>
      <c r="U20" s="330"/>
      <c r="V20" s="330"/>
      <c r="W20" s="331"/>
      <c r="X20" s="334">
        <f>X19-(X19*10/100)</f>
        <v>12.404340000000001</v>
      </c>
    </row>
    <row r="21" spans="2:24" ht="18.600000000000001" customHeight="1">
      <c r="B21" s="69" t="str">
        <f t="shared" si="0"/>
        <v>Theiva SC</v>
      </c>
      <c r="C21" s="70">
        <v>21</v>
      </c>
      <c r="E21" s="152">
        <v>3</v>
      </c>
      <c r="F21" s="325" t="s">
        <v>217</v>
      </c>
      <c r="G21" s="326">
        <v>158</v>
      </c>
      <c r="H21" s="327" t="s">
        <v>213</v>
      </c>
      <c r="I21" s="335">
        <f>G20/G21</f>
        <v>5.1012658227848098</v>
      </c>
      <c r="J21" s="134">
        <v>3</v>
      </c>
      <c r="K21" s="329" t="s">
        <v>218</v>
      </c>
      <c r="L21" s="330"/>
      <c r="M21" s="330"/>
      <c r="N21" s="330"/>
      <c r="O21" s="330"/>
      <c r="P21" s="330"/>
      <c r="Q21" s="330"/>
      <c r="R21" s="330"/>
      <c r="S21" s="330"/>
      <c r="T21" s="330"/>
      <c r="U21" s="330"/>
      <c r="V21" s="330"/>
      <c r="W21" s="331"/>
      <c r="X21" s="334">
        <f>X20-(X20*17.88/1000)</f>
        <v>12.182550400800002</v>
      </c>
    </row>
    <row r="22" spans="2:24" ht="18.600000000000001" customHeight="1">
      <c r="B22" s="69" t="str">
        <f t="shared" si="0"/>
        <v>Theiva SC</v>
      </c>
      <c r="C22" s="70">
        <v>22</v>
      </c>
      <c r="E22" s="152">
        <v>4</v>
      </c>
      <c r="F22" s="325" t="s">
        <v>219</v>
      </c>
      <c r="G22" s="326">
        <v>80</v>
      </c>
      <c r="H22" s="327" t="s">
        <v>213</v>
      </c>
      <c r="I22" s="74"/>
      <c r="J22" s="134">
        <v>4</v>
      </c>
      <c r="K22" s="329" t="s">
        <v>220</v>
      </c>
      <c r="L22" s="330"/>
      <c r="M22" s="330"/>
      <c r="N22" s="330"/>
      <c r="O22" s="330"/>
      <c r="P22" s="330"/>
      <c r="Q22" s="330"/>
      <c r="R22" s="330"/>
      <c r="S22" s="330"/>
      <c r="T22" s="330"/>
      <c r="U22" s="330"/>
      <c r="V22" s="330"/>
      <c r="W22" s="331"/>
      <c r="X22" s="334">
        <f>8.78356409745996*G20/100</f>
        <v>70.795526625527287</v>
      </c>
    </row>
    <row r="23" spans="2:24" ht="18.600000000000001" customHeight="1">
      <c r="B23" s="69" t="str">
        <f t="shared" si="0"/>
        <v>Theiva SC</v>
      </c>
      <c r="C23" s="70">
        <v>23</v>
      </c>
      <c r="E23" s="152">
        <v>5</v>
      </c>
      <c r="F23" s="333" t="s">
        <v>221</v>
      </c>
      <c r="G23" s="326">
        <v>28</v>
      </c>
      <c r="H23" s="327" t="s">
        <v>213</v>
      </c>
      <c r="I23" s="74"/>
      <c r="J23" s="134">
        <v>5</v>
      </c>
      <c r="K23" s="329" t="s">
        <v>222</v>
      </c>
      <c r="L23" s="330"/>
      <c r="M23" s="330"/>
      <c r="N23" s="330"/>
      <c r="O23" s="330"/>
      <c r="P23" s="330"/>
      <c r="Q23" s="330"/>
      <c r="R23" s="330"/>
      <c r="S23" s="330"/>
      <c r="T23" s="330"/>
      <c r="U23" s="330"/>
      <c r="V23" s="330"/>
      <c r="W23" s="331"/>
      <c r="X23" s="334">
        <f>G20*1.6133076913702/100</f>
        <v>13.003259992443811</v>
      </c>
    </row>
    <row r="24" spans="2:24" ht="18.600000000000001" customHeight="1">
      <c r="B24" s="69" t="str">
        <f t="shared" si="0"/>
        <v>Theiva SC</v>
      </c>
      <c r="C24" s="70">
        <v>24</v>
      </c>
      <c r="E24" s="152">
        <v>6</v>
      </c>
      <c r="F24" s="333" t="s">
        <v>223</v>
      </c>
      <c r="G24" s="326">
        <v>19</v>
      </c>
      <c r="H24" s="327" t="s">
        <v>213</v>
      </c>
      <c r="I24" s="74"/>
      <c r="J24" s="134">
        <v>6</v>
      </c>
      <c r="K24" s="329" t="s">
        <v>224</v>
      </c>
      <c r="L24" s="330"/>
      <c r="M24" s="330"/>
      <c r="N24" s="330"/>
      <c r="O24" s="330"/>
      <c r="P24" s="330"/>
      <c r="Q24" s="330"/>
      <c r="R24" s="330"/>
      <c r="S24" s="330"/>
      <c r="T24" s="330"/>
      <c r="U24" s="330"/>
      <c r="V24" s="330"/>
      <c r="W24" s="331"/>
      <c r="X24" s="334">
        <f>G20*1.60524115291335/100</f>
        <v>12.938243692481601</v>
      </c>
    </row>
    <row r="25" spans="2:24" ht="18.600000000000001" customHeight="1">
      <c r="B25" s="69" t="str">
        <f t="shared" si="0"/>
        <v>Theiva SC</v>
      </c>
      <c r="C25" s="70">
        <v>25</v>
      </c>
      <c r="E25" s="152">
        <v>7</v>
      </c>
      <c r="F25" s="333" t="s">
        <v>225</v>
      </c>
      <c r="G25" s="326">
        <v>19</v>
      </c>
      <c r="H25" s="327" t="s">
        <v>213</v>
      </c>
      <c r="I25" s="74"/>
      <c r="J25" s="134">
        <v>7</v>
      </c>
      <c r="K25" s="329" t="s">
        <v>226</v>
      </c>
      <c r="L25" s="330"/>
      <c r="M25" s="330"/>
      <c r="N25" s="330"/>
      <c r="O25" s="330"/>
      <c r="P25" s="330"/>
      <c r="Q25" s="330"/>
      <c r="R25" s="330"/>
      <c r="S25" s="330"/>
      <c r="T25" s="330"/>
      <c r="U25" s="330"/>
      <c r="V25" s="330"/>
      <c r="W25" s="331"/>
      <c r="X25" s="334">
        <f>G20*1.60122805003106/100</f>
        <v>12.905898083250344</v>
      </c>
    </row>
    <row r="26" spans="2:24" ht="18.600000000000001" customHeight="1">
      <c r="B26" s="69" t="str">
        <f t="shared" si="0"/>
        <v>Theiva SC</v>
      </c>
      <c r="C26" s="70">
        <v>26</v>
      </c>
      <c r="E26" s="152">
        <v>8</v>
      </c>
      <c r="F26" s="333" t="s">
        <v>227</v>
      </c>
      <c r="G26" s="326">
        <v>19</v>
      </c>
      <c r="H26" s="327" t="s">
        <v>213</v>
      </c>
      <c r="I26" s="74"/>
      <c r="J26" s="134">
        <v>8</v>
      </c>
      <c r="K26" s="329" t="s">
        <v>228</v>
      </c>
      <c r="L26" s="330"/>
      <c r="M26" s="330"/>
      <c r="N26" s="330"/>
      <c r="O26" s="330"/>
      <c r="P26" s="330"/>
      <c r="Q26" s="330"/>
      <c r="R26" s="330"/>
      <c r="S26" s="330"/>
      <c r="T26" s="330"/>
      <c r="U26" s="330"/>
      <c r="V26" s="330"/>
      <c r="W26" s="331"/>
      <c r="X26" s="334">
        <f>X24*9</f>
        <v>116.44419323233441</v>
      </c>
    </row>
    <row r="27" spans="2:24" ht="18.600000000000001" customHeight="1">
      <c r="B27" s="69" t="str">
        <f t="shared" si="0"/>
        <v>Theiva SC</v>
      </c>
      <c r="C27" s="70">
        <v>27</v>
      </c>
      <c r="E27" s="152">
        <v>9</v>
      </c>
      <c r="F27" s="333" t="s">
        <v>229</v>
      </c>
      <c r="G27" s="326"/>
      <c r="H27" s="327" t="s">
        <v>213</v>
      </c>
      <c r="I27" s="74"/>
      <c r="J27" s="134">
        <v>9</v>
      </c>
      <c r="K27" s="329" t="s">
        <v>230</v>
      </c>
      <c r="L27" s="330"/>
      <c r="M27" s="330"/>
      <c r="N27" s="330"/>
      <c r="O27" s="330"/>
      <c r="P27" s="330"/>
      <c r="Q27" s="330"/>
      <c r="R27" s="330"/>
      <c r="S27" s="330"/>
      <c r="T27" s="330"/>
      <c r="U27" s="330"/>
      <c r="V27" s="330"/>
      <c r="W27" s="331"/>
      <c r="X27" s="334">
        <f>37*G20/100</f>
        <v>298.22000000000003</v>
      </c>
    </row>
    <row r="28" spans="2:24" ht="18.600000000000001" customHeight="1">
      <c r="B28" s="69" t="str">
        <f t="shared" si="0"/>
        <v>Theiva SC</v>
      </c>
      <c r="C28" s="70">
        <v>28</v>
      </c>
      <c r="E28" s="152">
        <v>10</v>
      </c>
      <c r="F28" s="333" t="s">
        <v>231</v>
      </c>
      <c r="G28" s="326">
        <v>1</v>
      </c>
      <c r="H28" s="327" t="s">
        <v>213</v>
      </c>
      <c r="I28" s="74"/>
      <c r="J28" s="134">
        <v>10</v>
      </c>
      <c r="K28" s="329" t="s">
        <v>232</v>
      </c>
      <c r="L28" s="330"/>
      <c r="M28" s="330"/>
      <c r="N28" s="330"/>
      <c r="O28" s="330"/>
      <c r="P28" s="330"/>
      <c r="Q28" s="330"/>
      <c r="R28" s="330"/>
      <c r="S28" s="330"/>
      <c r="T28" s="330"/>
      <c r="U28" s="330"/>
      <c r="V28" s="330"/>
      <c r="W28" s="331"/>
      <c r="X28" s="334">
        <f>X27</f>
        <v>298.22000000000003</v>
      </c>
    </row>
    <row r="29" spans="2:24" ht="18.600000000000001" customHeight="1">
      <c r="B29" s="69" t="str">
        <f t="shared" si="0"/>
        <v>Theiva SC</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298.22000000000003</v>
      </c>
    </row>
    <row r="30" spans="2:24" ht="18.600000000000001" customHeight="1">
      <c r="B30" s="69" t="str">
        <f t="shared" si="0"/>
        <v>Theiva SC</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298.22000000000003</v>
      </c>
    </row>
    <row r="31" spans="2:24" ht="18.600000000000001" customHeight="1">
      <c r="B31" s="69" t="str">
        <f t="shared" si="0"/>
        <v>Theiva SC</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146.12780000000001</v>
      </c>
    </row>
    <row r="32" spans="2:24" ht="18.600000000000001" customHeight="1">
      <c r="B32" s="69" t="str">
        <f t="shared" si="0"/>
        <v>Theiva SC</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146.12780000000001</v>
      </c>
    </row>
    <row r="33" spans="2:24" ht="21" customHeight="1">
      <c r="B33" s="69" t="str">
        <f t="shared" si="0"/>
        <v>Theiva SC</v>
      </c>
      <c r="C33" s="70">
        <v>33</v>
      </c>
      <c r="E33" s="152">
        <v>15</v>
      </c>
      <c r="F33" s="337" t="s">
        <v>609</v>
      </c>
      <c r="G33" s="338">
        <v>1</v>
      </c>
      <c r="H33" s="327" t="s">
        <v>213</v>
      </c>
      <c r="I33" s="74"/>
      <c r="J33" s="134">
        <v>16</v>
      </c>
      <c r="K33" s="329" t="s">
        <v>241</v>
      </c>
      <c r="L33" s="330"/>
      <c r="M33" s="330"/>
      <c r="N33" s="330"/>
      <c r="O33" s="330"/>
      <c r="P33" s="330"/>
      <c r="Q33" s="330"/>
      <c r="R33" s="330"/>
      <c r="S33" s="330"/>
      <c r="T33" s="330"/>
      <c r="U33" s="330"/>
      <c r="V33" s="330"/>
      <c r="W33" s="331"/>
      <c r="X33" s="339">
        <f>12*G20/100</f>
        <v>96.72</v>
      </c>
    </row>
    <row r="34" spans="2:24" ht="21" customHeight="1">
      <c r="B34" s="69" t="str">
        <f t="shared" si="0"/>
        <v>Theiva SC</v>
      </c>
      <c r="C34" s="70">
        <v>34</v>
      </c>
      <c r="E34" s="152">
        <v>16</v>
      </c>
      <c r="F34" s="337" t="s">
        <v>564</v>
      </c>
      <c r="G34" s="338">
        <v>2</v>
      </c>
      <c r="H34" s="327" t="s">
        <v>213</v>
      </c>
      <c r="I34" s="74"/>
    </row>
    <row r="35" spans="2:24" ht="21" customHeight="1">
      <c r="B35" s="69" t="str">
        <f t="shared" si="0"/>
        <v>Theiva SC</v>
      </c>
      <c r="C35" s="70">
        <v>35</v>
      </c>
      <c r="E35" s="152"/>
      <c r="F35" s="340" t="s">
        <v>728</v>
      </c>
      <c r="G35" s="341">
        <f>((T48-(10*T48/100))-T62)</f>
        <v>-9.5</v>
      </c>
      <c r="H35" s="342">
        <f>G35/((T48-(10*T48/100)))</f>
        <v>-2.1111111111111112</v>
      </c>
      <c r="I35" s="74"/>
    </row>
    <row r="36" spans="2:24" ht="6" customHeight="1">
      <c r="B36" s="69" t="str">
        <f t="shared" si="0"/>
        <v>Theiva SC</v>
      </c>
      <c r="C36" s="70">
        <v>36</v>
      </c>
    </row>
    <row r="37" spans="2:24" ht="7.5" customHeight="1">
      <c r="B37" s="69" t="str">
        <f t="shared" si="0"/>
        <v>Theiva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Theiva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Theiva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Theiva SC</v>
      </c>
      <c r="C40" s="70">
        <v>40</v>
      </c>
      <c r="D40" s="125"/>
      <c r="E40" s="345">
        <v>1</v>
      </c>
      <c r="F40" s="168" t="s">
        <v>290</v>
      </c>
      <c r="G40" s="193" t="s">
        <v>86</v>
      </c>
      <c r="H40" s="155">
        <v>1</v>
      </c>
      <c r="I40" s="155">
        <v>2</v>
      </c>
      <c r="J40" s="155">
        <v>2</v>
      </c>
      <c r="K40" s="156">
        <v>1</v>
      </c>
      <c r="L40" s="156">
        <v>4</v>
      </c>
      <c r="M40" s="156"/>
      <c r="N40" s="156"/>
      <c r="O40" s="156"/>
      <c r="P40" s="156"/>
      <c r="Q40" s="156"/>
      <c r="R40" s="156"/>
      <c r="S40" s="156"/>
      <c r="T40" s="157">
        <f>SUM(H40:S40)</f>
        <v>10</v>
      </c>
      <c r="U40" s="164">
        <f>T62</f>
        <v>14</v>
      </c>
      <c r="V40" s="171">
        <f>IF(U40=0,0,T40/U40)</f>
        <v>0.7142857142857143</v>
      </c>
      <c r="W40" s="199">
        <v>5</v>
      </c>
      <c r="X40" s="177"/>
    </row>
    <row r="41" spans="2:24" ht="22.5" customHeight="1">
      <c r="B41" s="69" t="str">
        <f t="shared" si="0"/>
        <v>Theiva SC</v>
      </c>
      <c r="C41" s="70">
        <v>41</v>
      </c>
      <c r="D41" s="125"/>
      <c r="E41" s="345">
        <v>2</v>
      </c>
      <c r="F41" s="346" t="s">
        <v>291</v>
      </c>
      <c r="G41" s="193" t="s">
        <v>86</v>
      </c>
      <c r="H41" s="155">
        <v>5</v>
      </c>
      <c r="I41" s="155">
        <v>2</v>
      </c>
      <c r="J41" s="155">
        <v>30</v>
      </c>
      <c r="K41" s="156">
        <v>5</v>
      </c>
      <c r="L41" s="156">
        <v>4</v>
      </c>
      <c r="M41" s="156"/>
      <c r="N41" s="156"/>
      <c r="O41" s="156"/>
      <c r="P41" s="156"/>
      <c r="Q41" s="156"/>
      <c r="R41" s="156"/>
      <c r="S41" s="156"/>
      <c r="T41" s="157">
        <f>SUM(H41:S41)</f>
        <v>46</v>
      </c>
      <c r="U41" s="158">
        <f>G21</f>
        <v>158</v>
      </c>
      <c r="V41" s="171">
        <f>IF(U41=0,0,T41/U41)</f>
        <v>0.29113924050632911</v>
      </c>
      <c r="W41" s="199">
        <v>10</v>
      </c>
      <c r="X41" s="161" t="s">
        <v>796</v>
      </c>
    </row>
    <row r="42" spans="2:24" ht="20.399999999999999" customHeight="1">
      <c r="B42" s="69" t="str">
        <f t="shared" si="0"/>
        <v>Theiva SC</v>
      </c>
      <c r="C42" s="70">
        <v>42</v>
      </c>
      <c r="D42" s="125"/>
      <c r="E42" s="345">
        <v>3</v>
      </c>
      <c r="F42" s="242" t="s">
        <v>673</v>
      </c>
      <c r="G42" s="193" t="s">
        <v>86</v>
      </c>
      <c r="H42" s="163">
        <v>1</v>
      </c>
      <c r="I42" s="163">
        <v>1</v>
      </c>
      <c r="J42" s="163">
        <v>1</v>
      </c>
      <c r="K42" s="163">
        <v>1</v>
      </c>
      <c r="L42" s="163">
        <v>1</v>
      </c>
      <c r="M42" s="163"/>
      <c r="N42" s="163"/>
      <c r="O42" s="163"/>
      <c r="P42" s="163"/>
      <c r="Q42" s="163"/>
      <c r="R42" s="163"/>
      <c r="S42" s="163"/>
      <c r="T42" s="157">
        <f>SUM(H42:S42)</f>
        <v>5</v>
      </c>
      <c r="U42" s="158">
        <f>COUNT(H42:S42)</f>
        <v>5</v>
      </c>
      <c r="V42" s="171">
        <f>IF(U42=0,0,T42/U42)</f>
        <v>1</v>
      </c>
      <c r="W42" s="199">
        <v>10</v>
      </c>
      <c r="X42" s="161"/>
    </row>
    <row r="43" spans="2:24" ht="21" customHeight="1">
      <c r="B43" s="69" t="str">
        <f t="shared" si="0"/>
        <v>Theiva SC</v>
      </c>
      <c r="C43" s="70">
        <v>43</v>
      </c>
      <c r="D43" s="125"/>
      <c r="E43" s="345">
        <v>4</v>
      </c>
      <c r="F43" s="153" t="s">
        <v>610</v>
      </c>
      <c r="G43" s="193" t="s">
        <v>86</v>
      </c>
      <c r="H43" s="155">
        <v>1</v>
      </c>
      <c r="I43" s="155">
        <v>1</v>
      </c>
      <c r="J43" s="155">
        <v>1</v>
      </c>
      <c r="K43" s="163">
        <v>1</v>
      </c>
      <c r="L43" s="163">
        <v>1</v>
      </c>
      <c r="M43" s="163"/>
      <c r="N43" s="163"/>
      <c r="O43" s="163"/>
      <c r="P43" s="163"/>
      <c r="Q43" s="163"/>
      <c r="R43" s="163"/>
      <c r="S43" s="163"/>
      <c r="T43" s="157">
        <f>SUM(H43:S43)</f>
        <v>5</v>
      </c>
      <c r="U43" s="158">
        <f>12*G33</f>
        <v>12</v>
      </c>
      <c r="V43" s="171">
        <f>IF(U43=0,0,T43/U43)</f>
        <v>0.41666666666666669</v>
      </c>
      <c r="W43" s="199">
        <v>10</v>
      </c>
      <c r="X43" s="161" t="s">
        <v>796</v>
      </c>
    </row>
    <row r="44" spans="2:24" ht="12.9" customHeight="1">
      <c r="B44" s="69" t="str">
        <f t="shared" si="0"/>
        <v>Theiva SC</v>
      </c>
      <c r="C44" s="70">
        <v>44</v>
      </c>
      <c r="D44" s="125"/>
      <c r="E44" s="345">
        <v>5</v>
      </c>
      <c r="F44" s="168" t="s">
        <v>307</v>
      </c>
      <c r="G44" s="193" t="s">
        <v>86</v>
      </c>
      <c r="H44" s="155">
        <v>1</v>
      </c>
      <c r="I44" s="155">
        <v>1</v>
      </c>
      <c r="J44" s="155">
        <v>1</v>
      </c>
      <c r="K44" s="163">
        <v>1</v>
      </c>
      <c r="L44" s="163">
        <v>1</v>
      </c>
      <c r="M44" s="163"/>
      <c r="N44" s="163"/>
      <c r="O44" s="163"/>
      <c r="P44" s="163"/>
      <c r="Q44" s="163"/>
      <c r="R44" s="163"/>
      <c r="S44" s="163"/>
      <c r="T44" s="157">
        <f>COUNTIF(H44:S44,1)</f>
        <v>5</v>
      </c>
      <c r="U44" s="158">
        <f>COUNT(H44:S44)</f>
        <v>5</v>
      </c>
      <c r="V44" s="171">
        <f>IF(U44=0,0,T44/U44)</f>
        <v>1</v>
      </c>
      <c r="W44" s="164">
        <v>5</v>
      </c>
      <c r="X44" s="161" t="s">
        <v>796</v>
      </c>
    </row>
    <row r="45" spans="2:24" ht="2.1" customHeight="1">
      <c r="B45" s="69" t="str">
        <f t="shared" si="0"/>
        <v>Theiva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Theiva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Theiva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Theiva SC</v>
      </c>
      <c r="C48" s="70">
        <v>48</v>
      </c>
      <c r="E48" s="348">
        <v>1</v>
      </c>
      <c r="F48" s="349" t="s">
        <v>242</v>
      </c>
      <c r="G48" s="193" t="s">
        <v>704</v>
      </c>
      <c r="H48" s="155">
        <v>2</v>
      </c>
      <c r="I48" s="155"/>
      <c r="J48" s="155">
        <v>1</v>
      </c>
      <c r="K48" s="156">
        <v>1</v>
      </c>
      <c r="L48" s="156">
        <v>1</v>
      </c>
      <c r="M48" s="156"/>
      <c r="N48" s="156"/>
      <c r="O48" s="156"/>
      <c r="P48" s="156"/>
      <c r="Q48" s="156"/>
      <c r="R48" s="156"/>
      <c r="S48" s="156"/>
      <c r="T48" s="157">
        <f t="shared" ref="T48:T78" si="1">SUM(H48:S48)</f>
        <v>5</v>
      </c>
      <c r="U48" s="158">
        <f>X19</f>
        <v>13.7826</v>
      </c>
      <c r="V48" s="171">
        <f>IF(X19=0,0,T48/X19)</f>
        <v>0.36277625411751047</v>
      </c>
      <c r="W48" s="199">
        <v>2</v>
      </c>
      <c r="X48" s="161" t="s">
        <v>796</v>
      </c>
    </row>
    <row r="49" spans="2:26" ht="14.4">
      <c r="B49" s="69" t="str">
        <f t="shared" si="0"/>
        <v>Theiva SC</v>
      </c>
      <c r="C49" s="70">
        <v>49</v>
      </c>
      <c r="D49" s="125"/>
      <c r="E49" s="345">
        <v>2</v>
      </c>
      <c r="F49" s="350" t="s">
        <v>243</v>
      </c>
      <c r="G49" s="193" t="s">
        <v>704</v>
      </c>
      <c r="H49" s="155">
        <v>2</v>
      </c>
      <c r="I49" s="155"/>
      <c r="J49" s="155"/>
      <c r="K49" s="156">
        <v>1</v>
      </c>
      <c r="L49" s="156">
        <v>2</v>
      </c>
      <c r="M49" s="156"/>
      <c r="N49" s="156"/>
      <c r="O49" s="156"/>
      <c r="P49" s="156"/>
      <c r="Q49" s="156"/>
      <c r="R49" s="156"/>
      <c r="S49" s="156"/>
      <c r="T49" s="157">
        <f t="shared" si="1"/>
        <v>5</v>
      </c>
      <c r="U49" s="164">
        <f>T48</f>
        <v>5</v>
      </c>
      <c r="V49" s="171">
        <f>IF(T48=0,0,T49/T48)</f>
        <v>1</v>
      </c>
      <c r="W49" s="199">
        <v>10</v>
      </c>
      <c r="X49" s="179"/>
    </row>
    <row r="50" spans="2:26" ht="14.4">
      <c r="B50" s="69" t="str">
        <f t="shared" si="0"/>
        <v>Theiva SC</v>
      </c>
      <c r="C50" s="70">
        <v>50</v>
      </c>
      <c r="D50" s="125"/>
      <c r="E50" s="345">
        <v>3</v>
      </c>
      <c r="F50" s="350" t="s">
        <v>244</v>
      </c>
      <c r="G50" s="193" t="s">
        <v>704</v>
      </c>
      <c r="H50" s="155">
        <v>3</v>
      </c>
      <c r="I50" s="155">
        <v>2</v>
      </c>
      <c r="J50" s="155"/>
      <c r="K50" s="156">
        <v>2</v>
      </c>
      <c r="L50" s="156">
        <v>3</v>
      </c>
      <c r="M50" s="156"/>
      <c r="N50" s="156"/>
      <c r="O50" s="156"/>
      <c r="P50" s="156"/>
      <c r="Q50" s="156"/>
      <c r="R50" s="156"/>
      <c r="S50" s="156"/>
      <c r="T50" s="157">
        <f t="shared" si="1"/>
        <v>10</v>
      </c>
      <c r="U50" s="164">
        <f>U49</f>
        <v>5</v>
      </c>
      <c r="V50" s="171">
        <f>IF(T48=0,0,T50/T48)</f>
        <v>2</v>
      </c>
      <c r="W50" s="199">
        <v>10</v>
      </c>
      <c r="X50" s="177"/>
    </row>
    <row r="51" spans="2:26" ht="13.5" customHeight="1">
      <c r="B51" s="69" t="str">
        <f t="shared" si="0"/>
        <v>Theiva SC</v>
      </c>
      <c r="C51" s="70">
        <v>51</v>
      </c>
      <c r="D51" s="125"/>
      <c r="E51" s="191">
        <v>4</v>
      </c>
      <c r="F51" s="172" t="s">
        <v>245</v>
      </c>
      <c r="G51" s="193" t="s">
        <v>704</v>
      </c>
      <c r="H51" s="155"/>
      <c r="I51" s="155">
        <v>1</v>
      </c>
      <c r="J51" s="155">
        <v>2</v>
      </c>
      <c r="K51" s="156">
        <v>4</v>
      </c>
      <c r="L51" s="156">
        <v>1</v>
      </c>
      <c r="M51" s="156"/>
      <c r="N51" s="156"/>
      <c r="O51" s="156"/>
      <c r="P51" s="156"/>
      <c r="Q51" s="156"/>
      <c r="R51" s="156"/>
      <c r="S51" s="156"/>
      <c r="T51" s="157">
        <f t="shared" si="1"/>
        <v>8</v>
      </c>
      <c r="U51" s="164">
        <f>U50</f>
        <v>5</v>
      </c>
      <c r="V51" s="171">
        <f>IF(U51=0,0,T51/U51)</f>
        <v>1.6</v>
      </c>
      <c r="W51" s="164">
        <v>5</v>
      </c>
      <c r="X51" s="177"/>
    </row>
    <row r="52" spans="2:26" ht="13.5" customHeight="1">
      <c r="B52" s="69" t="str">
        <f t="shared" si="0"/>
        <v>Theiva SC</v>
      </c>
      <c r="C52" s="70">
        <v>52</v>
      </c>
      <c r="D52" s="125"/>
      <c r="E52" s="152">
        <v>5</v>
      </c>
      <c r="F52" s="172" t="s">
        <v>246</v>
      </c>
      <c r="G52" s="193" t="s">
        <v>704</v>
      </c>
      <c r="H52" s="155"/>
      <c r="I52" s="155">
        <v>1</v>
      </c>
      <c r="J52" s="155">
        <v>2</v>
      </c>
      <c r="K52" s="156">
        <v>4</v>
      </c>
      <c r="L52" s="156">
        <v>1</v>
      </c>
      <c r="M52" s="156"/>
      <c r="N52" s="156"/>
      <c r="O52" s="156"/>
      <c r="P52" s="156"/>
      <c r="Q52" s="156"/>
      <c r="R52" s="156"/>
      <c r="S52" s="156"/>
      <c r="T52" s="157">
        <f t="shared" si="1"/>
        <v>8</v>
      </c>
      <c r="U52" s="164">
        <f>U51</f>
        <v>5</v>
      </c>
      <c r="V52" s="171">
        <f>IF(U52=0,0,T52/U52)</f>
        <v>1.6</v>
      </c>
      <c r="W52" s="164"/>
      <c r="X52" s="177"/>
    </row>
    <row r="53" spans="2:26" ht="13.5" customHeight="1">
      <c r="B53" s="69" t="str">
        <f t="shared" si="0"/>
        <v>Theiva SC</v>
      </c>
      <c r="C53" s="70">
        <v>53</v>
      </c>
      <c r="D53" s="125"/>
      <c r="E53" s="152">
        <v>6</v>
      </c>
      <c r="F53" s="172" t="s">
        <v>247</v>
      </c>
      <c r="G53" s="193" t="s">
        <v>704</v>
      </c>
      <c r="H53" s="155">
        <v>6</v>
      </c>
      <c r="I53" s="155">
        <v>2</v>
      </c>
      <c r="J53" s="155">
        <v>2</v>
      </c>
      <c r="K53" s="156">
        <v>4</v>
      </c>
      <c r="L53" s="156"/>
      <c r="M53" s="156"/>
      <c r="N53" s="156"/>
      <c r="O53" s="156"/>
      <c r="P53" s="156"/>
      <c r="Q53" s="156"/>
      <c r="R53" s="156"/>
      <c r="S53" s="156"/>
      <c r="T53" s="157">
        <f t="shared" si="1"/>
        <v>14</v>
      </c>
      <c r="U53" s="164">
        <f>U52</f>
        <v>5</v>
      </c>
      <c r="V53" s="171">
        <f>IF(U53=0,0,T53/U53)</f>
        <v>2.8</v>
      </c>
      <c r="W53" s="164"/>
      <c r="X53" s="177"/>
    </row>
    <row r="54" spans="2:26" ht="13.5" customHeight="1">
      <c r="B54" s="69" t="str">
        <f t="shared" si="0"/>
        <v>Theiva SC</v>
      </c>
      <c r="C54" s="70">
        <v>54</v>
      </c>
      <c r="D54" s="125"/>
      <c r="E54" s="348">
        <v>7</v>
      </c>
      <c r="F54" s="172" t="s">
        <v>248</v>
      </c>
      <c r="G54" s="193" t="s">
        <v>704</v>
      </c>
      <c r="H54" s="155">
        <v>3</v>
      </c>
      <c r="I54" s="155">
        <v>2</v>
      </c>
      <c r="J54" s="155"/>
      <c r="K54" s="156">
        <v>2</v>
      </c>
      <c r="L54" s="156">
        <v>5</v>
      </c>
      <c r="M54" s="156"/>
      <c r="N54" s="156"/>
      <c r="O54" s="156"/>
      <c r="P54" s="156"/>
      <c r="Q54" s="156"/>
      <c r="R54" s="156"/>
      <c r="S54" s="156"/>
      <c r="T54" s="157">
        <f t="shared" si="1"/>
        <v>12</v>
      </c>
      <c r="U54" s="164">
        <f>U53</f>
        <v>5</v>
      </c>
      <c r="V54" s="171">
        <f>IF(U54=0,0,T54/U54)</f>
        <v>2.4</v>
      </c>
      <c r="W54" s="199">
        <v>10</v>
      </c>
      <c r="X54" s="177"/>
    </row>
    <row r="55" spans="2:26" ht="13.5" customHeight="1">
      <c r="B55" s="69" t="str">
        <f t="shared" si="0"/>
        <v>Theiva SC</v>
      </c>
      <c r="C55" s="70">
        <v>55</v>
      </c>
      <c r="D55" s="125"/>
      <c r="E55" s="345">
        <v>8</v>
      </c>
      <c r="F55" s="172" t="s">
        <v>249</v>
      </c>
      <c r="G55" s="193" t="s">
        <v>704</v>
      </c>
      <c r="H55" s="155"/>
      <c r="I55" s="155"/>
      <c r="J55" s="155">
        <v>1</v>
      </c>
      <c r="K55" s="156"/>
      <c r="L55" s="156"/>
      <c r="M55" s="156"/>
      <c r="N55" s="156"/>
      <c r="O55" s="156"/>
      <c r="P55" s="156"/>
      <c r="Q55" s="156"/>
      <c r="R55" s="156"/>
      <c r="S55" s="156"/>
      <c r="T55" s="157">
        <f t="shared" si="1"/>
        <v>1</v>
      </c>
      <c r="U55" s="164">
        <v>0</v>
      </c>
      <c r="V55" s="351">
        <f>IF(T48=0,0,T55/T48)</f>
        <v>0.2</v>
      </c>
      <c r="W55" s="199"/>
      <c r="X55" s="177"/>
    </row>
    <row r="56" spans="2:26" ht="13.5" customHeight="1">
      <c r="B56" s="69" t="str">
        <f t="shared" si="0"/>
        <v>Theiva SC</v>
      </c>
      <c r="C56" s="70">
        <v>56</v>
      </c>
      <c r="D56" s="125"/>
      <c r="E56" s="345">
        <v>9</v>
      </c>
      <c r="F56" s="352" t="s">
        <v>618</v>
      </c>
      <c r="G56" s="193" t="s">
        <v>704</v>
      </c>
      <c r="H56" s="155">
        <v>2</v>
      </c>
      <c r="I56" s="155">
        <v>2</v>
      </c>
      <c r="J56" s="155">
        <v>1</v>
      </c>
      <c r="K56" s="156">
        <v>4</v>
      </c>
      <c r="L56" s="156">
        <v>2</v>
      </c>
      <c r="M56" s="156"/>
      <c r="N56" s="156"/>
      <c r="O56" s="156"/>
      <c r="P56" s="156"/>
      <c r="Q56" s="156"/>
      <c r="R56" s="156"/>
      <c r="S56" s="156"/>
      <c r="T56" s="157">
        <f t="shared" si="1"/>
        <v>11</v>
      </c>
      <c r="U56" s="164">
        <f>T58</f>
        <v>11</v>
      </c>
      <c r="V56" s="171">
        <f>IF(U56=0,0,T56/U56)</f>
        <v>1</v>
      </c>
      <c r="W56" s="164">
        <v>10</v>
      </c>
      <c r="X56" s="177"/>
    </row>
    <row r="57" spans="2:26" ht="13.5" customHeight="1">
      <c r="B57" s="69" t="str">
        <f t="shared" si="0"/>
        <v>Theiva SC</v>
      </c>
      <c r="C57" s="70">
        <v>57</v>
      </c>
      <c r="D57" s="125"/>
      <c r="E57" s="152"/>
      <c r="F57" s="352" t="s">
        <v>619</v>
      </c>
      <c r="G57" s="193" t="s">
        <v>704</v>
      </c>
      <c r="H57" s="155"/>
      <c r="I57" s="155"/>
      <c r="J57" s="155"/>
      <c r="K57" s="156"/>
      <c r="L57" s="156"/>
      <c r="M57" s="156"/>
      <c r="N57" s="156"/>
      <c r="O57" s="156"/>
      <c r="P57" s="156"/>
      <c r="Q57" s="156"/>
      <c r="R57" s="156"/>
      <c r="S57" s="156"/>
      <c r="T57" s="157">
        <f t="shared" si="1"/>
        <v>0</v>
      </c>
      <c r="U57" s="164">
        <f>U58</f>
        <v>11</v>
      </c>
      <c r="V57" s="196">
        <f>IF(U57=0,0,T57/U57)</f>
        <v>0</v>
      </c>
      <c r="W57" s="199"/>
      <c r="X57" s="177"/>
    </row>
    <row r="58" spans="2:26" ht="13.5" customHeight="1">
      <c r="B58" s="69" t="str">
        <f t="shared" si="0"/>
        <v>Theiva SC</v>
      </c>
      <c r="C58" s="70">
        <v>58</v>
      </c>
      <c r="D58" s="125"/>
      <c r="E58" s="152"/>
      <c r="F58" s="172" t="s">
        <v>251</v>
      </c>
      <c r="G58" s="193" t="s">
        <v>704</v>
      </c>
      <c r="H58" s="174">
        <f t="shared" ref="H58:S58" si="2">SUM(H56:H57)</f>
        <v>2</v>
      </c>
      <c r="I58" s="174">
        <f t="shared" si="2"/>
        <v>2</v>
      </c>
      <c r="J58" s="174">
        <f t="shared" si="2"/>
        <v>1</v>
      </c>
      <c r="K58" s="174">
        <f t="shared" si="2"/>
        <v>4</v>
      </c>
      <c r="L58" s="174">
        <f t="shared" si="2"/>
        <v>2</v>
      </c>
      <c r="M58" s="174">
        <f t="shared" si="2"/>
        <v>0</v>
      </c>
      <c r="N58" s="174">
        <f t="shared" si="2"/>
        <v>0</v>
      </c>
      <c r="O58" s="174">
        <f t="shared" si="2"/>
        <v>0</v>
      </c>
      <c r="P58" s="174">
        <f t="shared" si="2"/>
        <v>0</v>
      </c>
      <c r="Q58" s="174">
        <f t="shared" si="2"/>
        <v>0</v>
      </c>
      <c r="R58" s="174">
        <f t="shared" si="2"/>
        <v>0</v>
      </c>
      <c r="S58" s="174">
        <f t="shared" si="2"/>
        <v>0</v>
      </c>
      <c r="T58" s="157">
        <f t="shared" si="1"/>
        <v>11</v>
      </c>
      <c r="U58" s="164">
        <f>U56</f>
        <v>11</v>
      </c>
      <c r="V58" s="159"/>
      <c r="W58" s="164"/>
      <c r="X58" s="177"/>
    </row>
    <row r="59" spans="2:26" ht="18.75" customHeight="1">
      <c r="B59" s="69" t="str">
        <f t="shared" si="0"/>
        <v>Theiva SC</v>
      </c>
      <c r="C59" s="70">
        <v>59</v>
      </c>
      <c r="D59" s="125"/>
      <c r="E59" s="345">
        <v>10</v>
      </c>
      <c r="F59" s="353" t="s">
        <v>822</v>
      </c>
      <c r="G59" s="193" t="s">
        <v>704</v>
      </c>
      <c r="H59" s="155"/>
      <c r="I59" s="155"/>
      <c r="J59" s="155"/>
      <c r="K59" s="156"/>
      <c r="L59" s="156"/>
      <c r="M59" s="156"/>
      <c r="N59" s="156"/>
      <c r="O59" s="156"/>
      <c r="P59" s="156"/>
      <c r="Q59" s="156"/>
      <c r="R59" s="156"/>
      <c r="S59" s="156"/>
      <c r="T59" s="157">
        <f t="shared" si="1"/>
        <v>0</v>
      </c>
      <c r="U59" s="164">
        <f>T57</f>
        <v>0</v>
      </c>
      <c r="V59" s="171">
        <f>IF(U59=0,100%,T59/U59)</f>
        <v>1</v>
      </c>
      <c r="W59" s="199">
        <v>5</v>
      </c>
      <c r="X59" s="177"/>
    </row>
    <row r="60" spans="2:26" ht="16.5" customHeight="1">
      <c r="B60" s="69" t="str">
        <f t="shared" si="0"/>
        <v>Theiva SC</v>
      </c>
      <c r="C60" s="70">
        <v>60</v>
      </c>
      <c r="D60" s="125"/>
      <c r="E60" s="152">
        <v>11</v>
      </c>
      <c r="F60" s="352" t="s">
        <v>648</v>
      </c>
      <c r="G60" s="193" t="s">
        <v>704</v>
      </c>
      <c r="H60" s="155">
        <v>2</v>
      </c>
      <c r="I60" s="155">
        <v>2</v>
      </c>
      <c r="J60" s="155">
        <v>1</v>
      </c>
      <c r="K60" s="156">
        <v>4</v>
      </c>
      <c r="L60" s="156">
        <v>2</v>
      </c>
      <c r="M60" s="156"/>
      <c r="N60" s="156"/>
      <c r="O60" s="156"/>
      <c r="P60" s="156"/>
      <c r="Q60" s="156"/>
      <c r="R60" s="156"/>
      <c r="S60" s="156"/>
      <c r="T60" s="157">
        <f t="shared" si="1"/>
        <v>11</v>
      </c>
      <c r="U60" s="164"/>
      <c r="V60" s="169"/>
      <c r="W60" s="167"/>
      <c r="X60" s="177"/>
    </row>
    <row r="61" spans="2:26" ht="13.5" customHeight="1">
      <c r="B61" s="69" t="str">
        <f t="shared" si="0"/>
        <v>Theiva SC</v>
      </c>
      <c r="C61" s="70">
        <v>61</v>
      </c>
      <c r="D61" s="125"/>
      <c r="E61" s="152"/>
      <c r="F61" s="352" t="s">
        <v>649</v>
      </c>
      <c r="G61" s="193" t="s">
        <v>704</v>
      </c>
      <c r="H61" s="155">
        <v>1</v>
      </c>
      <c r="I61" s="155"/>
      <c r="J61" s="155"/>
      <c r="K61" s="156"/>
      <c r="L61" s="156">
        <v>2</v>
      </c>
      <c r="M61" s="156"/>
      <c r="N61" s="156"/>
      <c r="O61" s="156"/>
      <c r="P61" s="156"/>
      <c r="Q61" s="156"/>
      <c r="R61" s="156"/>
      <c r="S61" s="156"/>
      <c r="T61" s="157">
        <f t="shared" si="1"/>
        <v>3</v>
      </c>
      <c r="U61" s="164"/>
      <c r="V61" s="354">
        <f>IF(T60=0,0,T61*1000/T60)</f>
        <v>272.72727272727275</v>
      </c>
      <c r="W61" s="354" t="s">
        <v>627</v>
      </c>
      <c r="X61" s="177"/>
      <c r="Z61" s="355"/>
    </row>
    <row r="62" spans="2:26" ht="13.5" customHeight="1">
      <c r="B62" s="69" t="str">
        <f t="shared" si="0"/>
        <v>Theiva SC</v>
      </c>
      <c r="C62" s="70">
        <v>62</v>
      </c>
      <c r="D62" s="125"/>
      <c r="E62" s="152"/>
      <c r="F62" s="172" t="s">
        <v>252</v>
      </c>
      <c r="G62" s="193" t="s">
        <v>704</v>
      </c>
      <c r="H62" s="174">
        <f t="shared" ref="H62:S62" si="3">SUM(H60:H61)</f>
        <v>3</v>
      </c>
      <c r="I62" s="174">
        <f t="shared" si="3"/>
        <v>2</v>
      </c>
      <c r="J62" s="174">
        <f t="shared" si="3"/>
        <v>1</v>
      </c>
      <c r="K62" s="174">
        <f t="shared" si="3"/>
        <v>4</v>
      </c>
      <c r="L62" s="174">
        <f t="shared" si="3"/>
        <v>4</v>
      </c>
      <c r="M62" s="174">
        <f t="shared" si="3"/>
        <v>0</v>
      </c>
      <c r="N62" s="174">
        <f t="shared" si="3"/>
        <v>0</v>
      </c>
      <c r="O62" s="174">
        <f t="shared" si="3"/>
        <v>0</v>
      </c>
      <c r="P62" s="174">
        <f t="shared" si="3"/>
        <v>0</v>
      </c>
      <c r="Q62" s="174">
        <f t="shared" si="3"/>
        <v>0</v>
      </c>
      <c r="R62" s="174">
        <f t="shared" si="3"/>
        <v>0</v>
      </c>
      <c r="S62" s="174">
        <f t="shared" si="3"/>
        <v>0</v>
      </c>
      <c r="T62" s="157">
        <f t="shared" si="1"/>
        <v>14</v>
      </c>
      <c r="U62" s="164"/>
      <c r="V62" s="169"/>
      <c r="W62" s="167"/>
      <c r="X62" s="177"/>
    </row>
    <row r="63" spans="2:26" ht="13.5" customHeight="1">
      <c r="B63" s="69" t="str">
        <f t="shared" si="0"/>
        <v>Theiva SC</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11</v>
      </c>
      <c r="V63" s="196">
        <f>IF(U63=0,0,T63/U63)</f>
        <v>0</v>
      </c>
      <c r="W63" s="167"/>
      <c r="X63" s="177"/>
    </row>
    <row r="64" spans="2:26" ht="13.5" customHeight="1">
      <c r="B64" s="69" t="str">
        <f t="shared" si="0"/>
        <v>Theiva SC</v>
      </c>
      <c r="C64" s="70">
        <v>64</v>
      </c>
      <c r="D64" s="125"/>
      <c r="E64" s="345">
        <v>13</v>
      </c>
      <c r="F64" s="172" t="s">
        <v>254</v>
      </c>
      <c r="G64" s="193" t="s">
        <v>704</v>
      </c>
      <c r="H64" s="356">
        <f t="shared" ref="H64:S64" si="4">SUM(H62:H63)</f>
        <v>3</v>
      </c>
      <c r="I64" s="356">
        <f t="shared" si="4"/>
        <v>2</v>
      </c>
      <c r="J64" s="356">
        <f t="shared" si="4"/>
        <v>1</v>
      </c>
      <c r="K64" s="356">
        <f t="shared" si="4"/>
        <v>4</v>
      </c>
      <c r="L64" s="356">
        <f t="shared" si="4"/>
        <v>4</v>
      </c>
      <c r="M64" s="356">
        <f t="shared" si="4"/>
        <v>0</v>
      </c>
      <c r="N64" s="356">
        <f t="shared" si="4"/>
        <v>0</v>
      </c>
      <c r="O64" s="356">
        <f t="shared" si="4"/>
        <v>0</v>
      </c>
      <c r="P64" s="356">
        <f t="shared" si="4"/>
        <v>0</v>
      </c>
      <c r="Q64" s="356">
        <f t="shared" si="4"/>
        <v>0</v>
      </c>
      <c r="R64" s="356">
        <f t="shared" si="4"/>
        <v>0</v>
      </c>
      <c r="S64" s="356">
        <f t="shared" si="4"/>
        <v>0</v>
      </c>
      <c r="T64" s="157">
        <f t="shared" si="1"/>
        <v>14</v>
      </c>
      <c r="U64" s="164">
        <f>T62</f>
        <v>14</v>
      </c>
      <c r="V64" s="196">
        <f>IF(U64=0,0,T64/U64)</f>
        <v>1</v>
      </c>
      <c r="W64" s="199">
        <v>5</v>
      </c>
      <c r="X64" s="177"/>
    </row>
    <row r="65" spans="2:24" ht="13.5" customHeight="1">
      <c r="B65" s="69" t="str">
        <f t="shared" si="0"/>
        <v>Theiva SC</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14</v>
      </c>
      <c r="V65" s="196">
        <f>IF(U65=0,0,T65/U65)</f>
        <v>0</v>
      </c>
      <c r="W65" s="199"/>
      <c r="X65" s="177"/>
    </row>
    <row r="66" spans="2:24" ht="13.5" customHeight="1">
      <c r="B66" s="69" t="str">
        <f t="shared" ref="B66:B129" si="5">B65</f>
        <v>Theiva SC</v>
      </c>
      <c r="C66" s="70">
        <v>66</v>
      </c>
      <c r="D66" s="125"/>
      <c r="E66" s="345">
        <v>15</v>
      </c>
      <c r="F66" s="172" t="s">
        <v>256</v>
      </c>
      <c r="G66" s="193" t="s">
        <v>704</v>
      </c>
      <c r="H66" s="156">
        <v>3</v>
      </c>
      <c r="I66" s="156">
        <v>2</v>
      </c>
      <c r="J66" s="156">
        <v>1</v>
      </c>
      <c r="K66" s="156">
        <v>3</v>
      </c>
      <c r="L66" s="156">
        <v>2</v>
      </c>
      <c r="M66" s="156"/>
      <c r="N66" s="156"/>
      <c r="O66" s="156"/>
      <c r="P66" s="156"/>
      <c r="Q66" s="156"/>
      <c r="R66" s="156"/>
      <c r="S66" s="156"/>
      <c r="T66" s="157">
        <f t="shared" si="1"/>
        <v>11</v>
      </c>
      <c r="U66" s="164">
        <f>T62</f>
        <v>14</v>
      </c>
      <c r="V66" s="196">
        <f>IF(U66=0,0,T66/U66)</f>
        <v>0.7857142857142857</v>
      </c>
      <c r="W66" s="199">
        <v>5</v>
      </c>
      <c r="X66" s="177"/>
    </row>
    <row r="67" spans="2:24" ht="13.5" customHeight="1">
      <c r="B67" s="69" t="str">
        <f t="shared" si="5"/>
        <v>Theiva SC</v>
      </c>
      <c r="C67" s="70">
        <v>67</v>
      </c>
      <c r="D67" s="125"/>
      <c r="E67" s="345">
        <v>16</v>
      </c>
      <c r="F67" s="172" t="s">
        <v>257</v>
      </c>
      <c r="G67" s="193" t="s">
        <v>704</v>
      </c>
      <c r="H67" s="155">
        <v>2</v>
      </c>
      <c r="I67" s="155"/>
      <c r="J67" s="155"/>
      <c r="K67" s="156">
        <v>2</v>
      </c>
      <c r="L67" s="156"/>
      <c r="M67" s="156"/>
      <c r="N67" s="156"/>
      <c r="O67" s="156"/>
      <c r="P67" s="156"/>
      <c r="Q67" s="156"/>
      <c r="R67" s="156"/>
      <c r="S67" s="156"/>
      <c r="T67" s="157">
        <f t="shared" si="1"/>
        <v>4</v>
      </c>
      <c r="U67" s="164">
        <f>50*X33/100</f>
        <v>48.36</v>
      </c>
      <c r="V67" s="171">
        <f>IF(U67=0,0,T67/U67)</f>
        <v>8.2712985938792394E-2</v>
      </c>
      <c r="W67" s="164"/>
      <c r="X67" s="179"/>
    </row>
    <row r="68" spans="2:24" ht="13.5" customHeight="1">
      <c r="B68" s="69" t="str">
        <f t="shared" si="5"/>
        <v>Theiva SC</v>
      </c>
      <c r="C68" s="70">
        <v>68</v>
      </c>
      <c r="D68" s="125"/>
      <c r="E68" s="152">
        <v>17</v>
      </c>
      <c r="F68" s="172" t="s">
        <v>258</v>
      </c>
      <c r="G68" s="193" t="s">
        <v>704</v>
      </c>
      <c r="H68" s="155">
        <v>2</v>
      </c>
      <c r="I68" s="155">
        <v>9</v>
      </c>
      <c r="J68" s="155">
        <v>9</v>
      </c>
      <c r="K68" s="156">
        <v>7</v>
      </c>
      <c r="L68" s="156">
        <v>7</v>
      </c>
      <c r="M68" s="156"/>
      <c r="N68" s="156"/>
      <c r="O68" s="156"/>
      <c r="P68" s="156"/>
      <c r="Q68" s="156"/>
      <c r="R68" s="156"/>
      <c r="S68" s="156"/>
      <c r="T68" s="157">
        <f t="shared" si="1"/>
        <v>34</v>
      </c>
      <c r="U68" s="199"/>
      <c r="V68" s="357"/>
      <c r="W68" s="164"/>
      <c r="X68" s="179"/>
    </row>
    <row r="69" spans="2:24" ht="13.5" customHeight="1">
      <c r="B69" s="69" t="str">
        <f t="shared" si="5"/>
        <v>Theiva SC</v>
      </c>
      <c r="C69" s="70">
        <v>69</v>
      </c>
      <c r="D69" s="125"/>
      <c r="E69" s="152"/>
      <c r="F69" s="172" t="s">
        <v>259</v>
      </c>
      <c r="G69" s="193" t="s">
        <v>704</v>
      </c>
      <c r="H69" s="155">
        <v>170</v>
      </c>
      <c r="I69" s="155">
        <v>170</v>
      </c>
      <c r="J69" s="155">
        <v>170</v>
      </c>
      <c r="K69" s="156">
        <v>160</v>
      </c>
      <c r="L69" s="156">
        <v>160</v>
      </c>
      <c r="M69" s="156"/>
      <c r="N69" s="156"/>
      <c r="O69" s="156"/>
      <c r="P69" s="156"/>
      <c r="Q69" s="156"/>
      <c r="R69" s="156"/>
      <c r="S69" s="156"/>
      <c r="T69" s="157">
        <f t="shared" si="1"/>
        <v>830</v>
      </c>
      <c r="U69" s="199"/>
      <c r="V69" s="357"/>
      <c r="W69" s="167"/>
      <c r="X69" s="179"/>
    </row>
    <row r="70" spans="2:24" ht="13.5" customHeight="1">
      <c r="B70" s="69" t="str">
        <f t="shared" si="5"/>
        <v>Theiva SC</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-1</v>
      </c>
      <c r="V70" s="357">
        <f>IF(G22=0,0,U70/G22)</f>
        <v>-1.2500000000000001E-2</v>
      </c>
      <c r="W70" s="164"/>
      <c r="X70" s="268" t="s">
        <v>628</v>
      </c>
    </row>
    <row r="71" spans="2:24" ht="13.5" customHeight="1">
      <c r="B71" s="69" t="str">
        <f t="shared" si="5"/>
        <v>Theiva SC</v>
      </c>
      <c r="C71" s="70">
        <v>71</v>
      </c>
      <c r="D71" s="125"/>
      <c r="E71" s="152"/>
      <c r="F71" s="172" t="s">
        <v>261</v>
      </c>
      <c r="G71" s="193" t="s">
        <v>704</v>
      </c>
      <c r="H71" s="155">
        <v>1</v>
      </c>
      <c r="I71" s="155"/>
      <c r="J71" s="155"/>
      <c r="K71" s="156"/>
      <c r="L71" s="156"/>
      <c r="M71" s="156"/>
      <c r="N71" s="156"/>
      <c r="O71" s="156"/>
      <c r="P71" s="156"/>
      <c r="Q71" s="156"/>
      <c r="R71" s="156"/>
      <c r="S71" s="156"/>
      <c r="T71" s="157">
        <f t="shared" si="1"/>
        <v>1</v>
      </c>
      <c r="U71" s="199"/>
      <c r="V71" s="357"/>
      <c r="W71" s="164"/>
      <c r="X71" s="177"/>
    </row>
    <row r="72" spans="2:24" ht="13.5" customHeight="1">
      <c r="B72" s="69" t="str">
        <f t="shared" si="5"/>
        <v>Theiva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Theiva SC</v>
      </c>
      <c r="C73" s="70">
        <v>73</v>
      </c>
      <c r="D73" s="125"/>
      <c r="E73" s="152">
        <v>19</v>
      </c>
      <c r="F73" s="172" t="s">
        <v>263</v>
      </c>
      <c r="G73" s="193" t="s">
        <v>704</v>
      </c>
      <c r="H73" s="155">
        <v>3</v>
      </c>
      <c r="I73" s="155">
        <v>2</v>
      </c>
      <c r="J73" s="155">
        <v>1</v>
      </c>
      <c r="K73" s="156">
        <v>2</v>
      </c>
      <c r="L73" s="156">
        <v>2</v>
      </c>
      <c r="M73" s="156"/>
      <c r="N73" s="156"/>
      <c r="O73" s="156"/>
      <c r="P73" s="156"/>
      <c r="Q73" s="156"/>
      <c r="R73" s="156"/>
      <c r="S73" s="156"/>
      <c r="T73" s="157">
        <f t="shared" si="1"/>
        <v>10</v>
      </c>
      <c r="U73" s="164">
        <f>T56</f>
        <v>11</v>
      </c>
      <c r="V73" s="171">
        <f>IF(U73=0,0,T73/U73)</f>
        <v>0.90909090909090906</v>
      </c>
      <c r="W73" s="164"/>
      <c r="X73" s="177"/>
    </row>
    <row r="74" spans="2:24" ht="13.5" customHeight="1">
      <c r="B74" s="69" t="str">
        <f t="shared" si="5"/>
        <v>Theiva SC</v>
      </c>
      <c r="C74" s="70">
        <v>74</v>
      </c>
      <c r="D74" s="125"/>
      <c r="E74" s="152">
        <v>20</v>
      </c>
      <c r="F74" s="176" t="s">
        <v>620</v>
      </c>
      <c r="G74" s="193" t="s">
        <v>704</v>
      </c>
      <c r="H74" s="155">
        <v>3</v>
      </c>
      <c r="I74" s="155">
        <v>2</v>
      </c>
      <c r="J74" s="155">
        <v>1</v>
      </c>
      <c r="K74" s="156">
        <v>3</v>
      </c>
      <c r="L74" s="156">
        <v>2</v>
      </c>
      <c r="M74" s="156"/>
      <c r="N74" s="156"/>
      <c r="O74" s="156"/>
      <c r="P74" s="156"/>
      <c r="Q74" s="156"/>
      <c r="R74" s="156"/>
      <c r="S74" s="156"/>
      <c r="T74" s="157">
        <f t="shared" si="1"/>
        <v>11</v>
      </c>
      <c r="U74" s="164">
        <f>T56</f>
        <v>11</v>
      </c>
      <c r="V74" s="171">
        <f>IF(U74=0,0,T74/U74)</f>
        <v>1</v>
      </c>
      <c r="W74" s="164"/>
      <c r="X74" s="177"/>
    </row>
    <row r="75" spans="2:24" ht="13.5" customHeight="1">
      <c r="B75" s="69" t="str">
        <f t="shared" si="5"/>
        <v>Theiva SC</v>
      </c>
      <c r="C75" s="70">
        <v>75</v>
      </c>
      <c r="D75" s="125"/>
      <c r="E75" s="152"/>
      <c r="F75" s="176" t="s">
        <v>621</v>
      </c>
      <c r="G75" s="193" t="s">
        <v>704</v>
      </c>
      <c r="H75" s="163">
        <v>3</v>
      </c>
      <c r="I75" s="163">
        <v>2</v>
      </c>
      <c r="J75" s="163">
        <v>1</v>
      </c>
      <c r="K75" s="156">
        <v>3</v>
      </c>
      <c r="L75" s="156">
        <v>2</v>
      </c>
      <c r="M75" s="156"/>
      <c r="N75" s="156"/>
      <c r="O75" s="156"/>
      <c r="P75" s="156"/>
      <c r="Q75" s="156"/>
      <c r="R75" s="156"/>
      <c r="S75" s="156"/>
      <c r="T75" s="157">
        <f t="shared" si="1"/>
        <v>11</v>
      </c>
      <c r="U75" s="164">
        <f>T56</f>
        <v>11</v>
      </c>
      <c r="V75" s="171">
        <f>IF(U75=0,0,T75/U75)</f>
        <v>1</v>
      </c>
      <c r="W75" s="164"/>
      <c r="X75" s="177"/>
    </row>
    <row r="76" spans="2:24" ht="13.5" customHeight="1">
      <c r="B76" s="69" t="str">
        <f t="shared" si="5"/>
        <v>Theiva SC</v>
      </c>
      <c r="C76" s="70">
        <v>76</v>
      </c>
      <c r="D76" s="152"/>
      <c r="E76" s="152">
        <v>21</v>
      </c>
      <c r="F76" s="176" t="s">
        <v>622</v>
      </c>
      <c r="G76" s="193" t="s">
        <v>704</v>
      </c>
      <c r="H76" s="163"/>
      <c r="I76" s="163"/>
      <c r="J76" s="163">
        <v>1</v>
      </c>
      <c r="K76" s="155"/>
      <c r="L76" s="155"/>
      <c r="M76" s="155"/>
      <c r="N76" s="155"/>
      <c r="O76" s="155"/>
      <c r="P76" s="155"/>
      <c r="Q76" s="155"/>
      <c r="R76" s="155"/>
      <c r="S76" s="155"/>
      <c r="T76" s="157">
        <f t="shared" si="1"/>
        <v>1</v>
      </c>
      <c r="U76" s="164">
        <f>10*T56/100</f>
        <v>1.1000000000000001</v>
      </c>
      <c r="V76" s="171">
        <f>IF(U76=0,0,T76/U76)</f>
        <v>0.90909090909090906</v>
      </c>
      <c r="W76" s="164"/>
      <c r="X76" s="177"/>
    </row>
    <row r="77" spans="2:24" ht="13.5" customHeight="1">
      <c r="B77" s="69" t="str">
        <f t="shared" si="5"/>
        <v>Theiva SC</v>
      </c>
      <c r="C77" s="70">
        <v>77</v>
      </c>
      <c r="D77" s="182"/>
      <c r="E77" s="182"/>
      <c r="F77" s="176" t="s">
        <v>623</v>
      </c>
      <c r="G77" s="193" t="s">
        <v>704</v>
      </c>
      <c r="H77" s="163"/>
      <c r="I77" s="163"/>
      <c r="J77" s="163">
        <v>1</v>
      </c>
      <c r="K77" s="155"/>
      <c r="L77" s="155"/>
      <c r="M77" s="155"/>
      <c r="N77" s="155"/>
      <c r="O77" s="155"/>
      <c r="P77" s="155"/>
      <c r="Q77" s="155"/>
      <c r="R77" s="155"/>
      <c r="S77" s="155"/>
      <c r="T77" s="157">
        <f t="shared" si="1"/>
        <v>1</v>
      </c>
      <c r="U77" s="164">
        <f>10*T56/100</f>
        <v>1.1000000000000001</v>
      </c>
      <c r="V77" s="171">
        <f>IF(U77=0,0,T77/U77)</f>
        <v>0.90909090909090906</v>
      </c>
      <c r="W77" s="164"/>
      <c r="X77" s="177"/>
    </row>
    <row r="78" spans="2:24" ht="3.9" customHeight="1">
      <c r="B78" s="69" t="str">
        <f t="shared" si="5"/>
        <v>Theiva SC</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Theiva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Theiva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Theiva SC</v>
      </c>
      <c r="C81" s="70">
        <v>81</v>
      </c>
      <c r="D81" s="125"/>
      <c r="E81" s="191">
        <v>1</v>
      </c>
      <c r="F81" s="192" t="s">
        <v>265</v>
      </c>
      <c r="G81" s="193" t="s">
        <v>704</v>
      </c>
      <c r="H81" s="155">
        <v>1</v>
      </c>
      <c r="I81" s="155">
        <v>1</v>
      </c>
      <c r="J81" s="155">
        <v>1</v>
      </c>
      <c r="K81" s="156">
        <v>1</v>
      </c>
      <c r="L81" s="156">
        <v>1</v>
      </c>
      <c r="M81" s="156"/>
      <c r="N81" s="156"/>
      <c r="O81" s="156"/>
      <c r="P81" s="156"/>
      <c r="Q81" s="156"/>
      <c r="R81" s="156"/>
      <c r="S81" s="156"/>
      <c r="T81" s="157">
        <f t="shared" ref="T81:T90" si="7">SUM(H81:S81)</f>
        <v>5</v>
      </c>
      <c r="U81" s="158">
        <f>COUNT(H81:S81)</f>
        <v>5</v>
      </c>
      <c r="V81" s="159"/>
      <c r="W81" s="164"/>
      <c r="X81" s="161"/>
    </row>
    <row r="82" spans="2:24" ht="12" customHeight="1">
      <c r="B82" s="69" t="str">
        <f t="shared" si="5"/>
        <v>Theiva SC</v>
      </c>
      <c r="C82" s="70">
        <v>82</v>
      </c>
      <c r="D82" s="125"/>
      <c r="E82" s="191">
        <v>2</v>
      </c>
      <c r="F82" s="192" t="s">
        <v>266</v>
      </c>
      <c r="G82" s="193" t="s">
        <v>704</v>
      </c>
      <c r="H82" s="155">
        <v>1</v>
      </c>
      <c r="I82" s="155">
        <v>1</v>
      </c>
      <c r="J82" s="155">
        <v>1</v>
      </c>
      <c r="K82" s="156">
        <v>1</v>
      </c>
      <c r="L82" s="156">
        <v>1</v>
      </c>
      <c r="M82" s="156"/>
      <c r="N82" s="156"/>
      <c r="O82" s="156"/>
      <c r="P82" s="156"/>
      <c r="Q82" s="156"/>
      <c r="R82" s="156"/>
      <c r="S82" s="156"/>
      <c r="T82" s="157">
        <f t="shared" si="7"/>
        <v>5</v>
      </c>
      <c r="U82" s="164">
        <f>U81</f>
        <v>5</v>
      </c>
      <c r="V82" s="159">
        <f>IF(U82=0,0,T82/U82)</f>
        <v>1</v>
      </c>
      <c r="W82" s="199"/>
      <c r="X82" s="177"/>
    </row>
    <row r="83" spans="2:24" ht="12" customHeight="1">
      <c r="B83" s="69" t="str">
        <f t="shared" si="5"/>
        <v>Theiva SC</v>
      </c>
      <c r="C83" s="70">
        <v>83</v>
      </c>
      <c r="D83" s="125"/>
      <c r="E83" s="191">
        <v>3</v>
      </c>
      <c r="F83" s="192" t="s">
        <v>267</v>
      </c>
      <c r="G83" s="193" t="s">
        <v>704</v>
      </c>
      <c r="H83" s="360">
        <v>3</v>
      </c>
      <c r="I83" s="360">
        <v>1</v>
      </c>
      <c r="J83" s="360">
        <v>2</v>
      </c>
      <c r="K83" s="361"/>
      <c r="L83" s="361">
        <v>2</v>
      </c>
      <c r="M83" s="361"/>
      <c r="N83" s="361"/>
      <c r="O83" s="361"/>
      <c r="P83" s="361"/>
      <c r="Q83" s="361"/>
      <c r="R83" s="361"/>
      <c r="S83" s="156"/>
      <c r="T83" s="205">
        <f t="shared" si="7"/>
        <v>8</v>
      </c>
      <c r="U83" s="164">
        <f>T48</f>
        <v>5</v>
      </c>
      <c r="V83" s="171">
        <f t="shared" ref="V83:V90" si="8">IF(U83=0,0,T83/U83)</f>
        <v>1.6</v>
      </c>
      <c r="W83" s="199">
        <v>5</v>
      </c>
      <c r="X83" s="177" t="s">
        <v>268</v>
      </c>
    </row>
    <row r="84" spans="2:24" ht="12" customHeight="1">
      <c r="B84" s="69" t="str">
        <f t="shared" si="5"/>
        <v>Theiva SC</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14</v>
      </c>
      <c r="V84" s="171">
        <f t="shared" si="8"/>
        <v>0</v>
      </c>
      <c r="W84" s="199">
        <v>5</v>
      </c>
      <c r="X84" s="177"/>
    </row>
    <row r="85" spans="2:24" ht="12" customHeight="1">
      <c r="B85" s="69" t="str">
        <f t="shared" si="5"/>
        <v>Theiva SC</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14</v>
      </c>
      <c r="V85" s="171">
        <f t="shared" si="8"/>
        <v>0</v>
      </c>
      <c r="W85" s="164"/>
      <c r="X85" s="177"/>
    </row>
    <row r="86" spans="2:24" ht="12" customHeight="1">
      <c r="B86" s="69" t="str">
        <f t="shared" si="5"/>
        <v>Theiva SC</v>
      </c>
      <c r="C86" s="70">
        <v>86</v>
      </c>
      <c r="D86" s="125"/>
      <c r="E86" s="191">
        <v>6</v>
      </c>
      <c r="F86" s="192" t="s">
        <v>84</v>
      </c>
      <c r="G86" s="193" t="s">
        <v>704</v>
      </c>
      <c r="H86" s="163"/>
      <c r="I86" s="163"/>
      <c r="J86" s="163"/>
      <c r="K86" s="156"/>
      <c r="L86" s="156"/>
      <c r="M86" s="156"/>
      <c r="N86" s="156"/>
      <c r="O86" s="156"/>
      <c r="P86" s="156"/>
      <c r="Q86" s="156"/>
      <c r="R86" s="156"/>
      <c r="S86" s="156"/>
      <c r="T86" s="157">
        <f t="shared" si="7"/>
        <v>0</v>
      </c>
      <c r="U86" s="164">
        <f>T62</f>
        <v>14</v>
      </c>
      <c r="V86" s="171">
        <f t="shared" si="8"/>
        <v>0</v>
      </c>
      <c r="W86" s="164"/>
      <c r="X86" s="177"/>
    </row>
    <row r="87" spans="2:24" ht="12" customHeight="1">
      <c r="B87" s="69" t="str">
        <f t="shared" si="5"/>
        <v>Theiva SC</v>
      </c>
      <c r="C87" s="70">
        <v>87</v>
      </c>
      <c r="D87" s="125"/>
      <c r="E87" s="348">
        <v>7</v>
      </c>
      <c r="F87" s="192" t="s">
        <v>270</v>
      </c>
      <c r="G87" s="193" t="s">
        <v>704</v>
      </c>
      <c r="H87" s="155">
        <v>4</v>
      </c>
      <c r="I87" s="155">
        <v>3</v>
      </c>
      <c r="J87" s="155">
        <v>2</v>
      </c>
      <c r="K87" s="156">
        <v>1</v>
      </c>
      <c r="L87" s="156">
        <v>2</v>
      </c>
      <c r="M87" s="156"/>
      <c r="N87" s="156"/>
      <c r="O87" s="156"/>
      <c r="P87" s="156"/>
      <c r="Q87" s="156"/>
      <c r="R87" s="156"/>
      <c r="S87" s="156"/>
      <c r="T87" s="157">
        <f t="shared" si="7"/>
        <v>12</v>
      </c>
      <c r="U87" s="164">
        <f>T62</f>
        <v>14</v>
      </c>
      <c r="V87" s="171">
        <f t="shared" si="8"/>
        <v>0.8571428571428571</v>
      </c>
      <c r="W87" s="199">
        <v>10</v>
      </c>
      <c r="X87" s="177"/>
    </row>
    <row r="88" spans="2:24" ht="12" customHeight="1">
      <c r="B88" s="69" t="str">
        <f t="shared" si="5"/>
        <v>Theiva SC</v>
      </c>
      <c r="C88" s="70">
        <v>88</v>
      </c>
      <c r="D88" s="125"/>
      <c r="E88" s="348">
        <v>8</v>
      </c>
      <c r="F88" s="192" t="s">
        <v>271</v>
      </c>
      <c r="G88" s="193" t="s">
        <v>704</v>
      </c>
      <c r="H88" s="155">
        <v>10</v>
      </c>
      <c r="I88" s="155"/>
      <c r="J88" s="155">
        <v>1</v>
      </c>
      <c r="K88" s="156"/>
      <c r="L88" s="156"/>
      <c r="M88" s="156"/>
      <c r="N88" s="156"/>
      <c r="O88" s="156"/>
      <c r="P88" s="156"/>
      <c r="Q88" s="156"/>
      <c r="R88" s="156"/>
      <c r="S88" s="156"/>
      <c r="T88" s="157">
        <f t="shared" si="7"/>
        <v>11</v>
      </c>
      <c r="U88" s="158">
        <f>X23</f>
        <v>13.003259992443811</v>
      </c>
      <c r="V88" s="171">
        <f t="shared" si="8"/>
        <v>0.84594171049352973</v>
      </c>
      <c r="W88" s="199">
        <v>5</v>
      </c>
      <c r="X88" s="161" t="s">
        <v>796</v>
      </c>
    </row>
    <row r="89" spans="2:24" ht="12" customHeight="1">
      <c r="B89" s="69" t="str">
        <f t="shared" si="5"/>
        <v>Theiva SC</v>
      </c>
      <c r="C89" s="70">
        <v>89</v>
      </c>
      <c r="D89" s="125"/>
      <c r="E89" s="191">
        <v>9</v>
      </c>
      <c r="F89" s="192" t="s">
        <v>272</v>
      </c>
      <c r="G89" s="193" t="s">
        <v>704</v>
      </c>
      <c r="H89" s="155">
        <v>10</v>
      </c>
      <c r="I89" s="155"/>
      <c r="J89" s="155">
        <v>1</v>
      </c>
      <c r="K89" s="156">
        <v>7</v>
      </c>
      <c r="L89" s="156"/>
      <c r="M89" s="156"/>
      <c r="N89" s="156"/>
      <c r="O89" s="156"/>
      <c r="P89" s="156"/>
      <c r="Q89" s="156"/>
      <c r="R89" s="156"/>
      <c r="S89" s="156"/>
      <c r="T89" s="157">
        <f t="shared" si="7"/>
        <v>18</v>
      </c>
      <c r="U89" s="158">
        <f>X24</f>
        <v>12.938243692481601</v>
      </c>
      <c r="V89" s="171">
        <f t="shared" si="8"/>
        <v>1.3912243754119256</v>
      </c>
      <c r="W89" s="164">
        <v>5</v>
      </c>
      <c r="X89" s="161" t="s">
        <v>796</v>
      </c>
    </row>
    <row r="90" spans="2:24" ht="12" customHeight="1">
      <c r="B90" s="69" t="str">
        <f t="shared" si="5"/>
        <v>Theiva SC</v>
      </c>
      <c r="C90" s="70">
        <v>90</v>
      </c>
      <c r="D90" s="125"/>
      <c r="E90" s="191">
        <v>10</v>
      </c>
      <c r="F90" s="192" t="s">
        <v>273</v>
      </c>
      <c r="G90" s="193" t="s">
        <v>704</v>
      </c>
      <c r="H90" s="155">
        <v>6</v>
      </c>
      <c r="I90" s="155"/>
      <c r="J90" s="155"/>
      <c r="K90" s="156"/>
      <c r="L90" s="156"/>
      <c r="M90" s="156"/>
      <c r="N90" s="156"/>
      <c r="O90" s="156"/>
      <c r="P90" s="156"/>
      <c r="Q90" s="156"/>
      <c r="R90" s="156"/>
      <c r="S90" s="156"/>
      <c r="T90" s="157">
        <f t="shared" si="7"/>
        <v>6</v>
      </c>
      <c r="U90" s="158">
        <f>X25</f>
        <v>12.905898083250344</v>
      </c>
      <c r="V90" s="171">
        <f t="shared" si="8"/>
        <v>0.4649037177650564</v>
      </c>
      <c r="W90" s="164">
        <v>5</v>
      </c>
      <c r="X90" s="161" t="s">
        <v>796</v>
      </c>
    </row>
    <row r="91" spans="2:24" ht="1.5" customHeight="1">
      <c r="B91" s="69" t="str">
        <f t="shared" si="5"/>
        <v>Theiva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Theiva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Theiva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Theiva SC</v>
      </c>
      <c r="C94" s="70">
        <v>94</v>
      </c>
      <c r="D94" s="125"/>
      <c r="E94" s="345">
        <v>1</v>
      </c>
      <c r="F94" s="195" t="s">
        <v>274</v>
      </c>
      <c r="G94" s="193" t="s">
        <v>704</v>
      </c>
      <c r="H94" s="174">
        <f>SUM(H95:H98)</f>
        <v>50</v>
      </c>
      <c r="I94" s="174">
        <f t="shared" ref="I94:S94" si="9">SUM(I95:I98)</f>
        <v>13</v>
      </c>
      <c r="J94" s="174">
        <f t="shared" si="9"/>
        <v>37</v>
      </c>
      <c r="K94" s="174">
        <f t="shared" si="9"/>
        <v>54</v>
      </c>
      <c r="L94" s="174">
        <f t="shared" si="9"/>
        <v>30</v>
      </c>
      <c r="M94" s="174">
        <f t="shared" si="9"/>
        <v>0</v>
      </c>
      <c r="N94" s="174">
        <f t="shared" si="9"/>
        <v>0</v>
      </c>
      <c r="O94" s="174">
        <f t="shared" si="9"/>
        <v>0</v>
      </c>
      <c r="P94" s="174">
        <f t="shared" si="9"/>
        <v>0</v>
      </c>
      <c r="Q94" s="174">
        <f t="shared" si="9"/>
        <v>0</v>
      </c>
      <c r="R94" s="174">
        <f t="shared" si="9"/>
        <v>0</v>
      </c>
      <c r="S94" s="174">
        <f t="shared" si="9"/>
        <v>0</v>
      </c>
      <c r="T94" s="157">
        <f t="shared" ref="T94:T101" si="10">SUM(H94:S94)</f>
        <v>184</v>
      </c>
      <c r="U94" s="164">
        <f>10*G20/100</f>
        <v>80.599999999999994</v>
      </c>
      <c r="V94" s="171">
        <f>IF(U94=0,0,T94/U94)</f>
        <v>2.2828784119106702</v>
      </c>
      <c r="W94" s="199">
        <v>10</v>
      </c>
      <c r="X94" s="177"/>
    </row>
    <row r="95" spans="2:24" ht="15.9" customHeight="1">
      <c r="B95" s="69" t="str">
        <f t="shared" si="5"/>
        <v>Theiva SC</v>
      </c>
      <c r="C95" s="70">
        <v>95</v>
      </c>
      <c r="D95" s="125"/>
      <c r="E95" s="345"/>
      <c r="F95" s="203" t="s">
        <v>625</v>
      </c>
      <c r="G95" s="193" t="s">
        <v>704</v>
      </c>
      <c r="H95" s="163">
        <v>16</v>
      </c>
      <c r="I95" s="163"/>
      <c r="J95" s="163">
        <v>10</v>
      </c>
      <c r="K95" s="163">
        <v>10</v>
      </c>
      <c r="L95" s="163"/>
      <c r="M95" s="163"/>
      <c r="N95" s="163"/>
      <c r="O95" s="163"/>
      <c r="P95" s="163"/>
      <c r="Q95" s="163"/>
      <c r="R95" s="163"/>
      <c r="S95" s="163"/>
      <c r="T95" s="157">
        <f t="shared" si="10"/>
        <v>36</v>
      </c>
      <c r="U95" s="164"/>
      <c r="V95" s="171">
        <f>IF(T94=0,0,T95/T94)</f>
        <v>0.19565217391304349</v>
      </c>
      <c r="W95" s="199"/>
      <c r="X95" s="177"/>
    </row>
    <row r="96" spans="2:24" ht="13.5" customHeight="1">
      <c r="B96" s="69" t="str">
        <f t="shared" si="5"/>
        <v>Theiva SC</v>
      </c>
      <c r="C96" s="70">
        <v>96</v>
      </c>
      <c r="D96" s="125"/>
      <c r="E96" s="191"/>
      <c r="F96" s="203" t="s">
        <v>624</v>
      </c>
      <c r="G96" s="193" t="s">
        <v>704</v>
      </c>
      <c r="H96" s="155">
        <v>16</v>
      </c>
      <c r="I96" s="155">
        <v>3</v>
      </c>
      <c r="J96" s="155">
        <v>10</v>
      </c>
      <c r="K96" s="156">
        <v>14</v>
      </c>
      <c r="L96" s="156">
        <v>10</v>
      </c>
      <c r="M96" s="156"/>
      <c r="N96" s="156"/>
      <c r="O96" s="156"/>
      <c r="P96" s="156"/>
      <c r="Q96" s="156"/>
      <c r="R96" s="156"/>
      <c r="S96" s="156"/>
      <c r="T96" s="157">
        <f t="shared" si="10"/>
        <v>53</v>
      </c>
      <c r="U96" s="164"/>
      <c r="V96" s="171">
        <f>IF(T94=0,0,T96/T94)</f>
        <v>0.28804347826086957</v>
      </c>
      <c r="W96" s="164"/>
      <c r="X96" s="177"/>
    </row>
    <row r="97" spans="2:26" ht="13.5" customHeight="1">
      <c r="B97" s="69" t="str">
        <f t="shared" si="5"/>
        <v>Theiva SC</v>
      </c>
      <c r="C97" s="70">
        <v>97</v>
      </c>
      <c r="D97" s="125"/>
      <c r="E97" s="191"/>
      <c r="F97" s="203" t="s">
        <v>626</v>
      </c>
      <c r="G97" s="193" t="s">
        <v>704</v>
      </c>
      <c r="H97" s="155"/>
      <c r="I97" s="155"/>
      <c r="J97" s="155"/>
      <c r="K97" s="156"/>
      <c r="L97" s="156"/>
      <c r="M97" s="156"/>
      <c r="N97" s="156"/>
      <c r="O97" s="156"/>
      <c r="P97" s="156"/>
      <c r="Q97" s="156"/>
      <c r="R97" s="156"/>
      <c r="S97" s="156"/>
      <c r="T97" s="157">
        <f t="shared" si="10"/>
        <v>0</v>
      </c>
      <c r="U97" s="164"/>
      <c r="V97" s="171">
        <f>IF(T94=0,0,T97/T94)</f>
        <v>0</v>
      </c>
      <c r="W97" s="164"/>
      <c r="X97" s="177"/>
    </row>
    <row r="98" spans="2:26" ht="13.5" customHeight="1">
      <c r="B98" s="69" t="str">
        <f t="shared" si="5"/>
        <v>Theiva SC</v>
      </c>
      <c r="C98" s="70">
        <v>98</v>
      </c>
      <c r="D98" s="125"/>
      <c r="E98" s="191"/>
      <c r="F98" s="195" t="s">
        <v>794</v>
      </c>
      <c r="G98" s="193" t="s">
        <v>704</v>
      </c>
      <c r="H98" s="155">
        <v>18</v>
      </c>
      <c r="I98" s="155">
        <v>10</v>
      </c>
      <c r="J98" s="155">
        <v>17</v>
      </c>
      <c r="K98" s="156">
        <v>30</v>
      </c>
      <c r="L98" s="156">
        <v>20</v>
      </c>
      <c r="M98" s="156"/>
      <c r="N98" s="156"/>
      <c r="O98" s="156"/>
      <c r="P98" s="156"/>
      <c r="Q98" s="156"/>
      <c r="R98" s="156"/>
      <c r="S98" s="156"/>
      <c r="T98" s="157">
        <f t="shared" si="10"/>
        <v>95</v>
      </c>
      <c r="U98" s="164"/>
      <c r="V98" s="171">
        <f>IF(T94=0,0,T98/T94)</f>
        <v>0.51630434782608692</v>
      </c>
      <c r="W98" s="164"/>
      <c r="X98" s="177"/>
    </row>
    <row r="99" spans="2:26" ht="13.5" customHeight="1">
      <c r="B99" s="69" t="str">
        <f t="shared" si="5"/>
        <v>Theiva SC</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0</v>
      </c>
      <c r="V99" s="357">
        <f>IF(U99=0,0,T99/U99)</f>
        <v>0</v>
      </c>
      <c r="W99" s="167"/>
      <c r="X99" s="161" t="s">
        <v>797</v>
      </c>
    </row>
    <row r="100" spans="2:26" ht="13.5" customHeight="1">
      <c r="B100" s="69" t="str">
        <f t="shared" si="5"/>
        <v>Theiva SC</v>
      </c>
      <c r="C100" s="70">
        <v>100</v>
      </c>
      <c r="D100" s="125"/>
      <c r="E100" s="191"/>
      <c r="F100" s="195" t="s">
        <v>92</v>
      </c>
      <c r="G100" s="193" t="s">
        <v>704</v>
      </c>
      <c r="H100" s="155"/>
      <c r="I100" s="155"/>
      <c r="J100" s="155"/>
      <c r="K100" s="156"/>
      <c r="L100" s="156"/>
      <c r="M100" s="156"/>
      <c r="N100" s="156"/>
      <c r="O100" s="156"/>
      <c r="P100" s="156"/>
      <c r="Q100" s="156"/>
      <c r="R100" s="156"/>
      <c r="S100" s="156"/>
      <c r="T100" s="157">
        <f t="shared" si="10"/>
        <v>0</v>
      </c>
      <c r="U100" s="164">
        <f>T101</f>
        <v>0</v>
      </c>
      <c r="V100" s="357">
        <f>IF(U100=0,0,T100/U100)</f>
        <v>0</v>
      </c>
      <c r="W100" s="167"/>
      <c r="X100" s="161" t="s">
        <v>797</v>
      </c>
    </row>
    <row r="101" spans="2:26" ht="13.5" customHeight="1">
      <c r="B101" s="69" t="str">
        <f t="shared" si="5"/>
        <v>Theiva SC</v>
      </c>
      <c r="C101" s="70">
        <v>101</v>
      </c>
      <c r="D101" s="125"/>
      <c r="E101" s="348"/>
      <c r="F101" s="195" t="s">
        <v>93</v>
      </c>
      <c r="G101" s="193" t="s">
        <v>704</v>
      </c>
      <c r="H101" s="174">
        <f t="shared" ref="H101:S101" si="11">SUM(H99:H100)</f>
        <v>0</v>
      </c>
      <c r="I101" s="174">
        <f t="shared" si="11"/>
        <v>0</v>
      </c>
      <c r="J101" s="174">
        <f t="shared" si="11"/>
        <v>0</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0</v>
      </c>
      <c r="U101" s="164"/>
      <c r="V101" s="363">
        <f>IF(G20=0,0,T101*1000/G20)</f>
        <v>0</v>
      </c>
      <c r="W101" s="354" t="s">
        <v>275</v>
      </c>
      <c r="X101" s="177"/>
      <c r="Z101" s="364"/>
    </row>
    <row r="102" spans="2:26" ht="13.5" customHeight="1">
      <c r="B102" s="69" t="str">
        <f t="shared" si="5"/>
        <v>Theiva SC</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Theiva SC</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Theiva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Theiva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Theiva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Theiva SC</v>
      </c>
      <c r="C107" s="70">
        <v>107</v>
      </c>
      <c r="D107" s="125"/>
      <c r="E107" s="348">
        <v>1</v>
      </c>
      <c r="F107" s="195" t="s">
        <v>278</v>
      </c>
      <c r="G107" s="193" t="s">
        <v>704</v>
      </c>
      <c r="H107" s="155">
        <v>2</v>
      </c>
      <c r="I107" s="155">
        <v>2</v>
      </c>
      <c r="J107" s="155"/>
      <c r="K107" s="155"/>
      <c r="L107" s="155"/>
      <c r="M107" s="155"/>
      <c r="N107" s="155"/>
      <c r="O107" s="155"/>
      <c r="P107" s="155"/>
      <c r="Q107" s="155"/>
      <c r="R107" s="155"/>
      <c r="S107" s="155"/>
      <c r="T107" s="157">
        <f>SUM(H107:S107)</f>
        <v>4</v>
      </c>
      <c r="U107" s="164">
        <f>2*T163/100</f>
        <v>9.68</v>
      </c>
      <c r="V107" s="171">
        <f>IF(U107=0,0,T107/U107)</f>
        <v>0.41322314049586778</v>
      </c>
      <c r="W107" s="164">
        <v>10</v>
      </c>
      <c r="X107" s="177"/>
    </row>
    <row r="108" spans="2:26" ht="1.5" customHeight="1">
      <c r="B108" s="69" t="str">
        <f t="shared" si="5"/>
        <v>Theiva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Theiva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Theiva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Theiva SC</v>
      </c>
      <c r="C111" s="70">
        <v>111</v>
      </c>
      <c r="D111" s="125"/>
      <c r="E111" s="348">
        <v>1</v>
      </c>
      <c r="F111" s="195" t="s">
        <v>279</v>
      </c>
      <c r="G111" s="193" t="s">
        <v>704</v>
      </c>
      <c r="H111" s="204">
        <f t="shared" ref="H111:S111" si="12">SUM(H112:H113)/2</f>
        <v>13</v>
      </c>
      <c r="I111" s="204">
        <f t="shared" si="12"/>
        <v>50</v>
      </c>
      <c r="J111" s="204">
        <f t="shared" si="12"/>
        <v>14</v>
      </c>
      <c r="K111" s="204">
        <f t="shared" si="12"/>
        <v>5</v>
      </c>
      <c r="L111" s="204">
        <f t="shared" si="12"/>
        <v>15</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97</v>
      </c>
      <c r="U111" s="158">
        <f>X28</f>
        <v>298.22000000000003</v>
      </c>
      <c r="V111" s="171">
        <f t="shared" ref="V111:V121" si="14">IF(U111=0,0,T111/U111)</f>
        <v>0.32526322848903488</v>
      </c>
      <c r="W111" s="164">
        <v>10</v>
      </c>
      <c r="X111" s="161" t="s">
        <v>796</v>
      </c>
    </row>
    <row r="112" spans="2:26" ht="14.25" customHeight="1">
      <c r="B112" s="69" t="str">
        <f t="shared" si="5"/>
        <v>Theiva SC</v>
      </c>
      <c r="C112" s="70">
        <v>112</v>
      </c>
      <c r="D112" s="125"/>
      <c r="E112" s="348"/>
      <c r="F112" s="195" t="s">
        <v>280</v>
      </c>
      <c r="G112" s="193" t="s">
        <v>704</v>
      </c>
      <c r="H112" s="155">
        <v>13</v>
      </c>
      <c r="I112" s="155">
        <v>50</v>
      </c>
      <c r="J112" s="155">
        <v>14</v>
      </c>
      <c r="K112" s="156">
        <v>5</v>
      </c>
      <c r="L112" s="156">
        <v>15</v>
      </c>
      <c r="M112" s="156"/>
      <c r="N112" s="156"/>
      <c r="O112" s="156"/>
      <c r="P112" s="156"/>
      <c r="Q112" s="156"/>
      <c r="R112" s="156"/>
      <c r="S112" s="156"/>
      <c r="T112" s="157">
        <f t="shared" si="13"/>
        <v>97</v>
      </c>
      <c r="U112" s="158">
        <f>X28</f>
        <v>298.22000000000003</v>
      </c>
      <c r="V112" s="171">
        <f t="shared" si="14"/>
        <v>0.32526322848903488</v>
      </c>
      <c r="W112" s="164"/>
      <c r="X112" s="161" t="s">
        <v>796</v>
      </c>
    </row>
    <row r="113" spans="2:26" ht="14.25" customHeight="1">
      <c r="B113" s="69" t="str">
        <f t="shared" si="5"/>
        <v>Theiva SC</v>
      </c>
      <c r="C113" s="70">
        <v>113</v>
      </c>
      <c r="D113" s="125"/>
      <c r="E113" s="348"/>
      <c r="F113" s="195" t="s">
        <v>281</v>
      </c>
      <c r="G113" s="193" t="s">
        <v>704</v>
      </c>
      <c r="H113" s="155">
        <v>13</v>
      </c>
      <c r="I113" s="155">
        <v>50</v>
      </c>
      <c r="J113" s="155">
        <v>14</v>
      </c>
      <c r="K113" s="156">
        <v>5</v>
      </c>
      <c r="L113" s="156">
        <v>15</v>
      </c>
      <c r="M113" s="156"/>
      <c r="N113" s="156"/>
      <c r="O113" s="156"/>
      <c r="P113" s="156"/>
      <c r="Q113" s="156"/>
      <c r="R113" s="156"/>
      <c r="S113" s="156"/>
      <c r="T113" s="157">
        <f t="shared" si="13"/>
        <v>97</v>
      </c>
      <c r="U113" s="158">
        <f>X28</f>
        <v>298.22000000000003</v>
      </c>
      <c r="V113" s="171">
        <f t="shared" si="14"/>
        <v>0.32526322848903488</v>
      </c>
      <c r="W113" s="164"/>
      <c r="X113" s="161" t="s">
        <v>796</v>
      </c>
    </row>
    <row r="114" spans="2:26" ht="14.25" customHeight="1">
      <c r="B114" s="69" t="str">
        <f t="shared" si="5"/>
        <v>Theiva SC</v>
      </c>
      <c r="C114" s="70">
        <v>114</v>
      </c>
      <c r="D114" s="125"/>
      <c r="E114" s="348">
        <v>2</v>
      </c>
      <c r="F114" s="195" t="s">
        <v>282</v>
      </c>
      <c r="G114" s="193" t="s">
        <v>704</v>
      </c>
      <c r="H114" s="204">
        <f t="shared" ref="H114:S114" si="15">SUM(H115:H117)/3</f>
        <v>7.333333333333333</v>
      </c>
      <c r="I114" s="204">
        <f t="shared" si="15"/>
        <v>0</v>
      </c>
      <c r="J114" s="204">
        <f t="shared" si="15"/>
        <v>0</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7.333333333333333</v>
      </c>
      <c r="U114" s="158">
        <f>X28</f>
        <v>298.22000000000003</v>
      </c>
      <c r="V114" s="171">
        <f t="shared" si="14"/>
        <v>2.459034717099233E-2</v>
      </c>
      <c r="W114" s="164">
        <v>10</v>
      </c>
      <c r="X114" s="161" t="s">
        <v>796</v>
      </c>
    </row>
    <row r="115" spans="2:26" ht="14.25" customHeight="1">
      <c r="B115" s="69" t="str">
        <f t="shared" si="5"/>
        <v>Theiva SC</v>
      </c>
      <c r="C115" s="70">
        <v>115</v>
      </c>
      <c r="D115" s="125"/>
      <c r="E115" s="348"/>
      <c r="F115" s="195" t="s">
        <v>283</v>
      </c>
      <c r="G115" s="193" t="s">
        <v>704</v>
      </c>
      <c r="H115" s="155">
        <v>9</v>
      </c>
      <c r="I115" s="155"/>
      <c r="J115" s="155"/>
      <c r="K115" s="156"/>
      <c r="L115" s="156"/>
      <c r="M115" s="156"/>
      <c r="N115" s="156"/>
      <c r="O115" s="156"/>
      <c r="P115" s="156"/>
      <c r="Q115" s="156"/>
      <c r="R115" s="156"/>
      <c r="S115" s="156"/>
      <c r="T115" s="157">
        <f t="shared" si="13"/>
        <v>9</v>
      </c>
      <c r="U115" s="158">
        <f>U114*49/100</f>
        <v>146.12780000000001</v>
      </c>
      <c r="V115" s="171">
        <f t="shared" si="14"/>
        <v>6.1589923341075409E-2</v>
      </c>
      <c r="W115" s="164"/>
      <c r="X115" s="161" t="s">
        <v>796</v>
      </c>
    </row>
    <row r="116" spans="2:26" ht="14.25" customHeight="1">
      <c r="B116" s="69" t="str">
        <f t="shared" si="5"/>
        <v>Theiva SC</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146.12780000000001</v>
      </c>
      <c r="V116" s="171">
        <f t="shared" si="14"/>
        <v>0</v>
      </c>
      <c r="W116" s="164"/>
      <c r="X116" s="161" t="s">
        <v>796</v>
      </c>
    </row>
    <row r="117" spans="2:26" ht="13.5" customHeight="1">
      <c r="B117" s="69" t="str">
        <f t="shared" si="5"/>
        <v>Theiva SC</v>
      </c>
      <c r="C117" s="70">
        <v>117</v>
      </c>
      <c r="D117" s="125"/>
      <c r="E117" s="348"/>
      <c r="F117" s="195" t="s">
        <v>285</v>
      </c>
      <c r="G117" s="193" t="s">
        <v>704</v>
      </c>
      <c r="H117" s="155">
        <v>13</v>
      </c>
      <c r="I117" s="155"/>
      <c r="J117" s="155"/>
      <c r="K117" s="156"/>
      <c r="L117" s="156"/>
      <c r="M117" s="156"/>
      <c r="N117" s="156"/>
      <c r="O117" s="156"/>
      <c r="P117" s="156"/>
      <c r="Q117" s="156"/>
      <c r="R117" s="156"/>
      <c r="S117" s="156"/>
      <c r="T117" s="157">
        <f t="shared" si="13"/>
        <v>13</v>
      </c>
      <c r="U117" s="158">
        <f>U114</f>
        <v>298.22000000000003</v>
      </c>
      <c r="V117" s="171">
        <f t="shared" si="14"/>
        <v>4.3591979075850038E-2</v>
      </c>
      <c r="W117" s="164"/>
      <c r="X117" s="161" t="s">
        <v>796</v>
      </c>
    </row>
    <row r="118" spans="2:26" ht="14.25" customHeight="1">
      <c r="B118" s="69" t="str">
        <f t="shared" si="5"/>
        <v>Theiva SC</v>
      </c>
      <c r="C118" s="70">
        <v>118</v>
      </c>
      <c r="D118" s="125"/>
      <c r="E118" s="191">
        <v>3</v>
      </c>
      <c r="F118" s="195" t="s">
        <v>102</v>
      </c>
      <c r="G118" s="193" t="s">
        <v>704</v>
      </c>
      <c r="H118" s="174">
        <f t="shared" ref="H118:S118" si="16">SUM(H119:H121)</f>
        <v>3</v>
      </c>
      <c r="I118" s="174">
        <f t="shared" si="16"/>
        <v>2</v>
      </c>
      <c r="J118" s="174">
        <f t="shared" si="16"/>
        <v>1</v>
      </c>
      <c r="K118" s="174">
        <f t="shared" si="16"/>
        <v>0</v>
      </c>
      <c r="L118" s="174">
        <f t="shared" si="16"/>
        <v>1</v>
      </c>
      <c r="M118" s="174">
        <f t="shared" si="16"/>
        <v>0</v>
      </c>
      <c r="N118" s="174">
        <f t="shared" si="16"/>
        <v>0</v>
      </c>
      <c r="O118" s="174">
        <f t="shared" si="16"/>
        <v>0</v>
      </c>
      <c r="P118" s="174">
        <f t="shared" si="16"/>
        <v>0</v>
      </c>
      <c r="Q118" s="174">
        <f t="shared" si="16"/>
        <v>0</v>
      </c>
      <c r="R118" s="174">
        <f t="shared" si="16"/>
        <v>0</v>
      </c>
      <c r="S118" s="174">
        <f t="shared" si="16"/>
        <v>0</v>
      </c>
      <c r="T118" s="157">
        <f t="shared" si="13"/>
        <v>7</v>
      </c>
      <c r="U118" s="164">
        <f>T111</f>
        <v>97</v>
      </c>
      <c r="V118" s="171">
        <f t="shared" si="14"/>
        <v>7.2164948453608241E-2</v>
      </c>
      <c r="W118" s="167"/>
      <c r="X118" s="161" t="s">
        <v>795</v>
      </c>
    </row>
    <row r="119" spans="2:26" ht="14.25" customHeight="1">
      <c r="B119" s="69" t="str">
        <f t="shared" si="5"/>
        <v>Theiva SC</v>
      </c>
      <c r="C119" s="70">
        <v>119</v>
      </c>
      <c r="D119" s="125"/>
      <c r="E119" s="191"/>
      <c r="F119" s="203" t="s">
        <v>630</v>
      </c>
      <c r="G119" s="193" t="s">
        <v>704</v>
      </c>
      <c r="H119" s="155">
        <v>2</v>
      </c>
      <c r="I119" s="155">
        <v>2</v>
      </c>
      <c r="J119" s="155"/>
      <c r="K119" s="156"/>
      <c r="L119" s="156">
        <v>1</v>
      </c>
      <c r="M119" s="156"/>
      <c r="N119" s="156"/>
      <c r="O119" s="156"/>
      <c r="P119" s="156"/>
      <c r="Q119" s="156"/>
      <c r="R119" s="156"/>
      <c r="S119" s="156"/>
      <c r="T119" s="157">
        <f t="shared" si="13"/>
        <v>5</v>
      </c>
      <c r="U119" s="164">
        <f t="shared" ref="U119:U121" si="17">T112</f>
        <v>97</v>
      </c>
      <c r="V119" s="171">
        <f t="shared" si="14"/>
        <v>5.1546391752577317E-2</v>
      </c>
      <c r="W119" s="167"/>
      <c r="X119" s="161" t="s">
        <v>795</v>
      </c>
    </row>
    <row r="120" spans="2:26" ht="14.25" customHeight="1">
      <c r="B120" s="69" t="str">
        <f t="shared" si="5"/>
        <v>Theiva SC</v>
      </c>
      <c r="C120" s="70">
        <v>120</v>
      </c>
      <c r="D120" s="125"/>
      <c r="E120" s="191"/>
      <c r="F120" s="203" t="s">
        <v>631</v>
      </c>
      <c r="G120" s="193" t="s">
        <v>704</v>
      </c>
      <c r="H120" s="155">
        <v>1</v>
      </c>
      <c r="I120" s="155"/>
      <c r="J120" s="155">
        <v>1</v>
      </c>
      <c r="K120" s="156"/>
      <c r="L120" s="156"/>
      <c r="M120" s="156"/>
      <c r="N120" s="156"/>
      <c r="O120" s="156"/>
      <c r="P120" s="156"/>
      <c r="Q120" s="156"/>
      <c r="R120" s="156"/>
      <c r="S120" s="156"/>
      <c r="T120" s="157">
        <f t="shared" si="13"/>
        <v>2</v>
      </c>
      <c r="U120" s="164">
        <f t="shared" si="17"/>
        <v>97</v>
      </c>
      <c r="V120" s="171">
        <f t="shared" si="14"/>
        <v>2.0618556701030927E-2</v>
      </c>
      <c r="W120" s="167"/>
      <c r="X120" s="161" t="s">
        <v>795</v>
      </c>
    </row>
    <row r="121" spans="2:26" ht="14.25" customHeight="1">
      <c r="B121" s="69" t="str">
        <f t="shared" si="5"/>
        <v>Theiva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7.333333333333333</v>
      </c>
      <c r="V121" s="171">
        <f t="shared" si="14"/>
        <v>0</v>
      </c>
      <c r="W121" s="167"/>
      <c r="X121" s="161" t="s">
        <v>795</v>
      </c>
    </row>
    <row r="122" spans="2:26" ht="1.5" customHeight="1">
      <c r="B122" s="69" t="str">
        <f t="shared" si="5"/>
        <v>Theiva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Theiva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Theiva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Theiva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Theiva SC</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Theiva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Theiva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Theiva SC</v>
      </c>
      <c r="C129" s="70">
        <v>129</v>
      </c>
      <c r="D129" s="125"/>
      <c r="E129" s="191">
        <v>5</v>
      </c>
      <c r="F129" s="195" t="s">
        <v>114</v>
      </c>
      <c r="G129" s="193" t="s">
        <v>704</v>
      </c>
      <c r="H129" s="155">
        <v>1</v>
      </c>
      <c r="I129" s="155"/>
      <c r="J129" s="155"/>
      <c r="K129" s="156"/>
      <c r="L129" s="156"/>
      <c r="M129" s="156"/>
      <c r="N129" s="156"/>
      <c r="O129" s="156"/>
      <c r="P129" s="156"/>
      <c r="Q129" s="156"/>
      <c r="R129" s="156"/>
      <c r="S129" s="156"/>
      <c r="T129" s="157">
        <f>SUM(H129:S129)</f>
        <v>1</v>
      </c>
      <c r="U129" s="164"/>
      <c r="V129" s="369">
        <f>IF(G20=0,0,(T125+T126+T127+T128+T129)*1000/G20)</f>
        <v>1.2406947890818858</v>
      </c>
      <c r="W129" s="367" t="s">
        <v>650</v>
      </c>
      <c r="X129" s="177"/>
    </row>
    <row r="130" spans="2:25" ht="1.5" customHeight="1">
      <c r="B130" s="69" t="str">
        <f t="shared" ref="B130:B174" si="18">B129</f>
        <v>Theiva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Theiva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Theiva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Theiva SC</v>
      </c>
      <c r="C133" s="70">
        <v>133</v>
      </c>
      <c r="D133" s="125"/>
      <c r="E133" s="152">
        <v>1</v>
      </c>
      <c r="F133" s="172" t="s">
        <v>293</v>
      </c>
      <c r="G133" s="193" t="s">
        <v>86</v>
      </c>
      <c r="H133" s="155">
        <v>3</v>
      </c>
      <c r="I133" s="155">
        <v>2</v>
      </c>
      <c r="J133" s="155">
        <v>1</v>
      </c>
      <c r="K133" s="156">
        <v>2</v>
      </c>
      <c r="L133" s="156">
        <v>2</v>
      </c>
      <c r="M133" s="156"/>
      <c r="N133" s="156"/>
      <c r="O133" s="156"/>
      <c r="P133" s="156"/>
      <c r="Q133" s="156"/>
      <c r="R133" s="156"/>
      <c r="S133" s="156"/>
      <c r="T133" s="157">
        <f>SUM(H133:S133)</f>
        <v>10</v>
      </c>
      <c r="U133" s="164">
        <f>T56</f>
        <v>11</v>
      </c>
      <c r="V133" s="171">
        <f>IF(U133=0,0,T133/U133)</f>
        <v>0.90909090909090906</v>
      </c>
      <c r="W133" s="164"/>
      <c r="X133" s="177"/>
    </row>
    <row r="134" spans="2:25" ht="15" customHeight="1">
      <c r="B134" s="69" t="str">
        <f t="shared" si="18"/>
        <v>Theiva SC</v>
      </c>
      <c r="C134" s="70">
        <v>134</v>
      </c>
      <c r="D134" s="125"/>
      <c r="E134" s="152">
        <v>2</v>
      </c>
      <c r="F134" s="192" t="s">
        <v>85</v>
      </c>
      <c r="G134" s="193" t="s">
        <v>86</v>
      </c>
      <c r="H134" s="155">
        <v>4</v>
      </c>
      <c r="I134" s="155">
        <v>3</v>
      </c>
      <c r="J134" s="155">
        <v>2</v>
      </c>
      <c r="K134" s="156">
        <v>1</v>
      </c>
      <c r="L134" s="156">
        <v>2</v>
      </c>
      <c r="M134" s="156"/>
      <c r="N134" s="156"/>
      <c r="O134" s="156"/>
      <c r="P134" s="156"/>
      <c r="Q134" s="156"/>
      <c r="R134" s="156"/>
      <c r="S134" s="156"/>
      <c r="T134" s="157">
        <f>SUM(H134:S134)</f>
        <v>12</v>
      </c>
      <c r="U134" s="158">
        <f>G27</f>
        <v>0</v>
      </c>
      <c r="V134" s="171">
        <f>IF(U134=0,0,T134/U134)</f>
        <v>0</v>
      </c>
      <c r="W134" s="199"/>
      <c r="X134" s="161" t="s">
        <v>796</v>
      </c>
    </row>
    <row r="135" spans="2:25" ht="1.5" customHeight="1">
      <c r="B135" s="69" t="str">
        <f t="shared" si="18"/>
        <v>Theiva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Theiva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Theiva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Theiva SC</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Theiva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Theiva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Theiva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Theiva SC</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Theiva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Theiva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Theiva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Theiva SC</v>
      </c>
      <c r="C146" s="70">
        <v>146</v>
      </c>
      <c r="D146" s="125"/>
      <c r="E146" s="191">
        <v>1</v>
      </c>
      <c r="F146" s="225" t="s">
        <v>824</v>
      </c>
      <c r="G146" s="372" t="s">
        <v>206</v>
      </c>
      <c r="H146" s="163"/>
      <c r="I146" s="163">
        <v>1</v>
      </c>
      <c r="J146" s="163">
        <v>1</v>
      </c>
      <c r="K146" s="163">
        <v>1</v>
      </c>
      <c r="L146" s="163">
        <v>1</v>
      </c>
      <c r="M146" s="163"/>
      <c r="N146" s="163"/>
      <c r="O146" s="163"/>
      <c r="P146" s="163"/>
      <c r="Q146" s="163"/>
      <c r="R146" s="163"/>
      <c r="S146" s="163"/>
      <c r="T146" s="157">
        <f>COUNTIF(H146:S146,1)</f>
        <v>4</v>
      </c>
      <c r="U146" s="158">
        <f>COUNT(H146:S146)</f>
        <v>4</v>
      </c>
      <c r="V146" s="171">
        <f>IF(U146=0,0,T146/U146)</f>
        <v>1</v>
      </c>
      <c r="W146" s="164">
        <v>5</v>
      </c>
      <c r="X146" s="161"/>
    </row>
    <row r="147" spans="2:24" ht="1.5" customHeight="1">
      <c r="B147" s="69" t="str">
        <f t="shared" si="18"/>
        <v>Theiva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Theiva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Theiva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Theiva SC</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Theiva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Theiva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Theiva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Theiva SC</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Theiva SC</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Theiva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Theiva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Theiva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Theiva SC</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Theiva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Theiva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Theiva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Theiva SC</v>
      </c>
      <c r="C163" s="70">
        <v>163</v>
      </c>
      <c r="D163" s="125"/>
      <c r="E163" s="152">
        <v>1</v>
      </c>
      <c r="F163" s="349" t="s">
        <v>309</v>
      </c>
      <c r="G163" s="193" t="s">
        <v>310</v>
      </c>
      <c r="H163" s="155">
        <v>181</v>
      </c>
      <c r="I163" s="155">
        <v>65</v>
      </c>
      <c r="J163" s="155">
        <v>102</v>
      </c>
      <c r="K163" s="155">
        <v>65</v>
      </c>
      <c r="L163" s="155">
        <v>71</v>
      </c>
      <c r="M163" s="155"/>
      <c r="N163" s="155"/>
      <c r="O163" s="155"/>
      <c r="P163" s="155"/>
      <c r="Q163" s="155"/>
      <c r="R163" s="155"/>
      <c r="S163" s="155"/>
      <c r="T163" s="157">
        <f t="shared" ref="T163:T169" si="19">SUM(H163:S163)</f>
        <v>484</v>
      </c>
      <c r="U163" s="158">
        <f>40*G20/100</f>
        <v>322.39999999999998</v>
      </c>
      <c r="V163" s="171">
        <f t="shared" ref="V163:V168" si="20">IF(U163=0,0,T163/U163)</f>
        <v>1.501240694789082</v>
      </c>
      <c r="W163" s="164">
        <v>5</v>
      </c>
      <c r="X163" s="161" t="s">
        <v>796</v>
      </c>
    </row>
    <row r="164" spans="2:24" ht="20.25" customHeight="1">
      <c r="B164" s="69" t="str">
        <f t="shared" si="18"/>
        <v>Theiva SC</v>
      </c>
      <c r="C164" s="70">
        <v>164</v>
      </c>
      <c r="D164" s="125"/>
      <c r="E164" s="152">
        <v>2</v>
      </c>
      <c r="F164" s="195" t="s">
        <v>311</v>
      </c>
      <c r="G164" s="193" t="s">
        <v>705</v>
      </c>
      <c r="H164" s="155">
        <v>30</v>
      </c>
      <c r="I164" s="155">
        <v>1</v>
      </c>
      <c r="J164" s="155">
        <v>1</v>
      </c>
      <c r="K164" s="156">
        <v>1</v>
      </c>
      <c r="L164" s="156">
        <v>1</v>
      </c>
      <c r="M164" s="156"/>
      <c r="N164" s="156"/>
      <c r="O164" s="156"/>
      <c r="P164" s="156"/>
      <c r="Q164" s="156"/>
      <c r="R164" s="156"/>
      <c r="S164" s="156"/>
      <c r="T164" s="157">
        <f t="shared" si="19"/>
        <v>34</v>
      </c>
      <c r="U164" s="158">
        <f>COUNT(H164:S164)*20</f>
        <v>100</v>
      </c>
      <c r="V164" s="171">
        <f t="shared" si="20"/>
        <v>0.34</v>
      </c>
      <c r="W164" s="164"/>
      <c r="X164" s="161"/>
    </row>
    <row r="165" spans="2:24" ht="26.25" customHeight="1">
      <c r="B165" s="69" t="str">
        <f t="shared" si="18"/>
        <v>Theiva SC</v>
      </c>
      <c r="C165" s="70">
        <v>165</v>
      </c>
      <c r="D165" s="125"/>
      <c r="E165" s="152">
        <v>3</v>
      </c>
      <c r="F165" s="195" t="s">
        <v>119</v>
      </c>
      <c r="G165" s="193" t="s">
        <v>705</v>
      </c>
      <c r="H165" s="163">
        <v>13</v>
      </c>
      <c r="I165" s="163">
        <v>1</v>
      </c>
      <c r="J165" s="163">
        <v>1</v>
      </c>
      <c r="K165" s="163">
        <v>1</v>
      </c>
      <c r="L165" s="163">
        <v>1</v>
      </c>
      <c r="M165" s="163"/>
      <c r="N165" s="163"/>
      <c r="O165" s="163"/>
      <c r="P165" s="163"/>
      <c r="Q165" s="163"/>
      <c r="R165" s="163"/>
      <c r="S165" s="163"/>
      <c r="T165" s="157">
        <f>COUNTIF(H165:S165,1)</f>
        <v>4</v>
      </c>
      <c r="U165" s="158">
        <f>COUNT(H165:S165)</f>
        <v>5</v>
      </c>
      <c r="V165" s="171">
        <f t="shared" si="20"/>
        <v>0.8</v>
      </c>
      <c r="W165" s="164"/>
      <c r="X165" s="161"/>
    </row>
    <row r="166" spans="2:24" ht="14.25" customHeight="1">
      <c r="B166" s="69" t="str">
        <f t="shared" si="18"/>
        <v>Theiva SC</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16.12</v>
      </c>
      <c r="V166" s="171">
        <f t="shared" si="20"/>
        <v>0</v>
      </c>
      <c r="W166" s="164"/>
      <c r="X166" s="179"/>
    </row>
    <row r="167" spans="2:24" ht="14.25" customHeight="1">
      <c r="B167" s="69" t="str">
        <f t="shared" si="18"/>
        <v>Theiva SC</v>
      </c>
      <c r="C167" s="70">
        <v>167</v>
      </c>
      <c r="D167" s="125"/>
      <c r="E167" s="152">
        <v>5</v>
      </c>
      <c r="F167" s="195" t="s">
        <v>123</v>
      </c>
      <c r="G167" s="193" t="s">
        <v>705</v>
      </c>
      <c r="H167" s="163"/>
      <c r="I167" s="163">
        <v>1</v>
      </c>
      <c r="J167" s="163">
        <v>1</v>
      </c>
      <c r="K167" s="163">
        <v>1</v>
      </c>
      <c r="L167" s="163">
        <v>1</v>
      </c>
      <c r="M167" s="163"/>
      <c r="N167" s="163"/>
      <c r="O167" s="163"/>
      <c r="P167" s="163"/>
      <c r="Q167" s="163"/>
      <c r="R167" s="163"/>
      <c r="S167" s="163"/>
      <c r="T167" s="157">
        <f>COUNTIF(H167:S167,1)</f>
        <v>4</v>
      </c>
      <c r="U167" s="158">
        <f>COUNT(H167:S167)</f>
        <v>4</v>
      </c>
      <c r="V167" s="171">
        <f t="shared" si="20"/>
        <v>1</v>
      </c>
      <c r="W167" s="164"/>
      <c r="X167" s="161"/>
    </row>
    <row r="168" spans="2:24" ht="24" customHeight="1">
      <c r="B168" s="69" t="str">
        <f t="shared" si="18"/>
        <v>Theiva SC</v>
      </c>
      <c r="C168" s="70">
        <v>168</v>
      </c>
      <c r="D168" s="125"/>
      <c r="E168" s="152">
        <v>6</v>
      </c>
      <c r="F168" s="195" t="s">
        <v>832</v>
      </c>
      <c r="G168" s="193" t="s">
        <v>705</v>
      </c>
      <c r="H168" s="155">
        <v>3</v>
      </c>
      <c r="I168" s="155"/>
      <c r="J168" s="155">
        <v>1</v>
      </c>
      <c r="K168" s="156"/>
      <c r="L168" s="156"/>
      <c r="M168" s="156"/>
      <c r="N168" s="156"/>
      <c r="O168" s="156"/>
      <c r="P168" s="156"/>
      <c r="Q168" s="156"/>
      <c r="R168" s="156"/>
      <c r="S168" s="156"/>
      <c r="T168" s="157">
        <f>SUM(H168:S168)</f>
        <v>4</v>
      </c>
      <c r="U168" s="158">
        <f>COUNT(H168:S168)*10</f>
        <v>20</v>
      </c>
      <c r="V168" s="171">
        <f t="shared" si="20"/>
        <v>0.2</v>
      </c>
      <c r="W168" s="164"/>
      <c r="X168" s="161"/>
    </row>
    <row r="169" spans="2:24" ht="14.25" customHeight="1">
      <c r="B169" s="69" t="str">
        <f t="shared" si="18"/>
        <v>Theiva SC</v>
      </c>
      <c r="C169" s="70">
        <v>169</v>
      </c>
      <c r="D169" s="125"/>
      <c r="E169" s="152">
        <v>7</v>
      </c>
      <c r="F169" s="195" t="s">
        <v>126</v>
      </c>
      <c r="G169" s="193" t="s">
        <v>705</v>
      </c>
      <c r="H169" s="155">
        <v>3</v>
      </c>
      <c r="I169" s="155"/>
      <c r="J169" s="155"/>
      <c r="K169" s="156"/>
      <c r="L169" s="156"/>
      <c r="M169" s="156"/>
      <c r="N169" s="156"/>
      <c r="O169" s="156"/>
      <c r="P169" s="156"/>
      <c r="Q169" s="156"/>
      <c r="R169" s="156"/>
      <c r="S169" s="156"/>
      <c r="T169" s="157">
        <f t="shared" si="19"/>
        <v>3</v>
      </c>
      <c r="U169" s="158">
        <v>27</v>
      </c>
      <c r="V169" s="171">
        <f t="shared" ref="V169" si="21">T169/U169</f>
        <v>0.1111111111111111</v>
      </c>
      <c r="W169" s="164"/>
      <c r="X169" s="161" t="s">
        <v>796</v>
      </c>
    </row>
    <row r="170" spans="2:24" ht="3" customHeight="1">
      <c r="B170" s="69" t="str">
        <f t="shared" si="18"/>
        <v>Theiva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Theiva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Theiva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Theiva SC</v>
      </c>
      <c r="C173" s="70">
        <v>173</v>
      </c>
      <c r="D173" s="125"/>
      <c r="E173" s="152">
        <v>1</v>
      </c>
      <c r="F173" s="203" t="s">
        <v>651</v>
      </c>
      <c r="G173" s="193" t="s">
        <v>704</v>
      </c>
      <c r="H173" s="163"/>
      <c r="I173" s="163"/>
      <c r="J173" s="163">
        <v>1</v>
      </c>
      <c r="K173" s="163">
        <v>2</v>
      </c>
      <c r="L173" s="163">
        <v>2</v>
      </c>
      <c r="M173" s="163"/>
      <c r="N173" s="163"/>
      <c r="O173" s="163"/>
      <c r="P173" s="163"/>
      <c r="Q173" s="163"/>
      <c r="R173" s="163"/>
      <c r="S173" s="163"/>
      <c r="T173" s="157">
        <f>SUM(H173:S173)</f>
        <v>5</v>
      </c>
      <c r="U173" s="164">
        <f>15*T48/100</f>
        <v>0.75</v>
      </c>
      <c r="V173" s="159">
        <f>IF(U173=0,0,T173/U173)</f>
        <v>6.666666666666667</v>
      </c>
      <c r="W173" s="164"/>
      <c r="X173" s="268" t="s">
        <v>655</v>
      </c>
    </row>
    <row r="174" spans="2:24" ht="14.4" customHeight="1">
      <c r="B174" s="69" t="str">
        <f t="shared" si="18"/>
        <v>Theiva SC</v>
      </c>
      <c r="C174" s="70">
        <v>174</v>
      </c>
      <c r="D174" s="125"/>
      <c r="E174" s="152">
        <v>2</v>
      </c>
      <c r="F174" s="203" t="s">
        <v>653</v>
      </c>
      <c r="G174" s="193" t="s">
        <v>704</v>
      </c>
      <c r="H174" s="163"/>
      <c r="I174" s="163"/>
      <c r="J174" s="163">
        <v>1</v>
      </c>
      <c r="K174" s="163"/>
      <c r="L174" s="163"/>
      <c r="M174" s="163"/>
      <c r="N174" s="163"/>
      <c r="O174" s="163"/>
      <c r="P174" s="163"/>
      <c r="Q174" s="163"/>
      <c r="R174" s="163"/>
      <c r="S174" s="163"/>
      <c r="T174" s="157">
        <f>SUM(H174:S174)</f>
        <v>1</v>
      </c>
      <c r="U174" s="164">
        <f>T62*5/100</f>
        <v>0.7</v>
      </c>
      <c r="V174" s="159">
        <f>IF(U174=0,0,T174/U174)</f>
        <v>1.4285714285714286</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1</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806</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13.7826</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10</v>
      </c>
      <c r="K184" s="248">
        <f t="shared" si="22"/>
        <v>14</v>
      </c>
      <c r="L184" s="380">
        <f t="shared" si="22"/>
        <v>0.7142857142857143</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46</v>
      </c>
      <c r="K185" s="248">
        <f t="shared" si="22"/>
        <v>158</v>
      </c>
      <c r="L185" s="380">
        <f t="shared" si="22"/>
        <v>0.29113924050632911</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5</v>
      </c>
      <c r="K186" s="248">
        <f t="shared" si="22"/>
        <v>5</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5</v>
      </c>
      <c r="K187" s="260">
        <f t="shared" si="22"/>
        <v>12</v>
      </c>
      <c r="L187" s="383">
        <f t="shared" si="22"/>
        <v>0.41666666666666669</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5</v>
      </c>
      <c r="K188" s="260">
        <f t="shared" si="22"/>
        <v>5</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484</v>
      </c>
      <c r="K189" s="248">
        <f>U163</f>
        <v>322.39999999999998</v>
      </c>
      <c r="L189" s="380">
        <f>V163</f>
        <v>1.501240694789082</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5</v>
      </c>
      <c r="K190" s="248">
        <f t="shared" si="23"/>
        <v>13.7826</v>
      </c>
      <c r="L190" s="380">
        <f t="shared" si="23"/>
        <v>0.36277625411751047</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5</v>
      </c>
      <c r="K191" s="248">
        <f t="shared" si="23"/>
        <v>5</v>
      </c>
      <c r="L191" s="380">
        <f t="shared" si="23"/>
        <v>1</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10</v>
      </c>
      <c r="K192" s="248">
        <f t="shared" si="23"/>
        <v>5</v>
      </c>
      <c r="L192" s="380">
        <f t="shared" si="23"/>
        <v>2</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12</v>
      </c>
      <c r="K193" s="248">
        <f>U54</f>
        <v>5</v>
      </c>
      <c r="L193" s="380">
        <f>V54</f>
        <v>2.4</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8</v>
      </c>
      <c r="K194" s="248">
        <f>U51</f>
        <v>5</v>
      </c>
      <c r="L194" s="380">
        <f>V51</f>
        <v>1.6</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0</v>
      </c>
      <c r="K195" s="248">
        <f>U59</f>
        <v>0</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11</v>
      </c>
      <c r="K196" s="248">
        <f>U56</f>
        <v>11</v>
      </c>
      <c r="L196" s="380">
        <f>V56</f>
        <v>1</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14</v>
      </c>
      <c r="K197" s="248">
        <f>U64</f>
        <v>14</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11</v>
      </c>
      <c r="K198" s="248">
        <f>U66</f>
        <v>14</v>
      </c>
      <c r="L198" s="380">
        <f>V66</f>
        <v>0.7857142857142857</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8</v>
      </c>
      <c r="K199" s="248">
        <f t="shared" si="24"/>
        <v>5</v>
      </c>
      <c r="L199" s="380">
        <f t="shared" si="24"/>
        <v>1.6</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14</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12</v>
      </c>
      <c r="K201" s="248">
        <f t="shared" si="25"/>
        <v>14</v>
      </c>
      <c r="L201" s="380">
        <f t="shared" si="25"/>
        <v>0.8571428571428571</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11</v>
      </c>
      <c r="K202" s="248">
        <f t="shared" si="25"/>
        <v>13.003259992443811</v>
      </c>
      <c r="L202" s="380">
        <f t="shared" si="25"/>
        <v>0.84594171049352973</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18</v>
      </c>
      <c r="K203" s="248">
        <f t="shared" si="25"/>
        <v>12.938243692481601</v>
      </c>
      <c r="L203" s="380">
        <f t="shared" si="25"/>
        <v>1.3912243754119256</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6</v>
      </c>
      <c r="K204" s="248">
        <f t="shared" si="25"/>
        <v>12.905898083250344</v>
      </c>
      <c r="L204" s="380">
        <f t="shared" si="25"/>
        <v>0.4649037177650564</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184</v>
      </c>
      <c r="K205" s="248">
        <f>U94</f>
        <v>80.599999999999994</v>
      </c>
      <c r="L205" s="380">
        <f>V94</f>
        <v>2.2828784119106702</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4</v>
      </c>
      <c r="K206" s="248">
        <f>U107</f>
        <v>9.68</v>
      </c>
      <c r="L206" s="380">
        <f>V107</f>
        <v>0.41322314049586778</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97</v>
      </c>
      <c r="K207" s="248">
        <f>U111</f>
        <v>298.22000000000003</v>
      </c>
      <c r="L207" s="380">
        <f>V111</f>
        <v>0.32526322848903488</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7.333333333333333</v>
      </c>
      <c r="K208" s="248">
        <f>U114</f>
        <v>298.22000000000003</v>
      </c>
      <c r="L208" s="380">
        <f>V114</f>
        <v>2.459034717099233E-2</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4</v>
      </c>
      <c r="K211" s="260">
        <f>U146</f>
        <v>4</v>
      </c>
      <c r="L211" s="383">
        <f>V146</f>
        <v>1</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0</v>
      </c>
      <c r="K215" s="393">
        <f>U101</f>
        <v>0</v>
      </c>
      <c r="L215" s="394">
        <f>V101</f>
        <v>0</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14</v>
      </c>
      <c r="K216" s="396">
        <f>T48-(10*T48/100)</f>
        <v>4.5</v>
      </c>
      <c r="L216" s="396">
        <f>G35</f>
        <v>-9.5</v>
      </c>
    </row>
  </sheetData>
  <sheetProtection password="CC6B" sheet="1" objects="1" scenarios="1" selectLockedCells="1" autoFilter="0"/>
  <autoFilter ref="D16:X174" xr:uid="{00000000-0009-0000-0000-000011000000}"/>
  <mergeCells count="2">
    <mergeCell ref="F4:U4"/>
    <mergeCell ref="V8:W8"/>
  </mergeCells>
  <hyperlinks>
    <hyperlink ref="X8" location="INDEX!A1" display="..Go to INDEX.." xr:uid="{00000000-0004-0000-1100-000000000000}"/>
  </hyperlinks>
  <pageMargins left="0.23622047244094491" right="0" top="0.51181102362204722" bottom="0.23622047244094491" header="0" footer="0"/>
  <pageSetup paperSize="9" scale="98"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Tuipui Ferry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Tuipui Ferry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Tuipui Ferry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Tuipui Ferry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Tuipui Ferry SC</v>
      </c>
      <c r="C5" s="70">
        <v>5</v>
      </c>
      <c r="E5" s="70"/>
      <c r="F5" s="86"/>
      <c r="G5" s="315"/>
      <c r="H5" s="88"/>
      <c r="I5" s="86"/>
      <c r="J5" s="86"/>
      <c r="K5" s="86"/>
      <c r="L5" s="86"/>
      <c r="M5" s="86"/>
      <c r="N5" s="86"/>
      <c r="O5" s="86"/>
      <c r="P5" s="86"/>
      <c r="Q5" s="86"/>
      <c r="R5" s="86"/>
      <c r="S5" s="86"/>
      <c r="T5" s="86"/>
      <c r="U5" s="89"/>
      <c r="V5" s="86"/>
      <c r="W5" s="89"/>
    </row>
    <row r="6" spans="2:24" ht="14.4">
      <c r="B6" s="69" t="str">
        <f t="shared" si="0"/>
        <v>Tuipui Ferry SC</v>
      </c>
      <c r="C6" s="70">
        <v>6</v>
      </c>
      <c r="E6" s="70"/>
      <c r="F6" s="90" t="s">
        <v>204</v>
      </c>
      <c r="G6" s="316" t="s">
        <v>845</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Tuipui Ferry SC</v>
      </c>
      <c r="C7" s="70">
        <v>7</v>
      </c>
      <c r="E7" s="70"/>
      <c r="F7" s="90" t="s">
        <v>207</v>
      </c>
      <c r="G7" s="115" t="s">
        <v>914</v>
      </c>
      <c r="H7" s="102"/>
      <c r="I7" s="102"/>
      <c r="J7" s="102"/>
      <c r="K7" s="102"/>
      <c r="L7" s="319"/>
      <c r="M7" s="86"/>
      <c r="N7" s="103" t="s">
        <v>22</v>
      </c>
      <c r="O7" s="100"/>
      <c r="P7" s="277"/>
      <c r="Q7" s="104"/>
      <c r="R7" s="104"/>
      <c r="S7" s="104"/>
      <c r="T7" s="104"/>
      <c r="U7" s="320"/>
      <c r="V7" s="86"/>
      <c r="W7" s="89"/>
    </row>
    <row r="8" spans="2:24" ht="15" customHeight="1">
      <c r="B8" s="69" t="str">
        <f t="shared" si="0"/>
        <v>Tuipui Ferry SC</v>
      </c>
      <c r="C8" s="70">
        <v>8</v>
      </c>
      <c r="E8" s="70"/>
      <c r="F8" s="90" t="s">
        <v>208</v>
      </c>
      <c r="G8" s="115" t="s">
        <v>915</v>
      </c>
      <c r="H8" s="102"/>
      <c r="I8" s="102"/>
      <c r="J8" s="102"/>
      <c r="K8" s="102"/>
      <c r="L8" s="319"/>
      <c r="M8" s="86"/>
      <c r="N8" s="103" t="s">
        <v>22</v>
      </c>
      <c r="O8" s="100"/>
      <c r="P8" s="277"/>
      <c r="Q8" s="104"/>
      <c r="R8" s="104"/>
      <c r="S8" s="104"/>
      <c r="T8" s="104"/>
      <c r="U8" s="320"/>
      <c r="V8" s="649" t="s">
        <v>806</v>
      </c>
      <c r="W8" s="650"/>
      <c r="X8" s="321" t="s">
        <v>829</v>
      </c>
    </row>
    <row r="9" spans="2:24" ht="15" customHeight="1">
      <c r="B9" s="69" t="str">
        <f t="shared" si="0"/>
        <v>Tuipui Ferry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Tuipui Ferry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Tuipui Ferry SC</v>
      </c>
      <c r="C11" s="70">
        <v>11</v>
      </c>
      <c r="E11" s="70"/>
      <c r="F11" s="90" t="s">
        <v>209</v>
      </c>
      <c r="G11" s="115" t="s">
        <v>916</v>
      </c>
      <c r="H11" s="102"/>
      <c r="I11" s="102"/>
      <c r="J11" s="102"/>
      <c r="K11" s="102"/>
      <c r="L11" s="319"/>
      <c r="M11" s="86"/>
      <c r="N11" s="103" t="s">
        <v>22</v>
      </c>
      <c r="O11" s="100"/>
      <c r="P11" s="277"/>
      <c r="Q11" s="104"/>
      <c r="R11" s="104"/>
      <c r="S11" s="104"/>
      <c r="T11" s="104"/>
      <c r="U11" s="320"/>
      <c r="V11" s="86"/>
      <c r="W11" s="89"/>
    </row>
    <row r="12" spans="2:24" ht="15" customHeight="1">
      <c r="B12" s="69" t="str">
        <f t="shared" si="0"/>
        <v>Tuipui Ferry SC</v>
      </c>
      <c r="C12" s="70">
        <v>12</v>
      </c>
      <c r="E12" s="70"/>
      <c r="F12" s="122"/>
      <c r="G12" s="115" t="s">
        <v>917</v>
      </c>
      <c r="H12" s="102"/>
      <c r="I12" s="102"/>
      <c r="J12" s="102"/>
      <c r="K12" s="102"/>
      <c r="L12" s="319"/>
      <c r="M12" s="86"/>
      <c r="N12" s="103" t="s">
        <v>22</v>
      </c>
      <c r="O12" s="100"/>
      <c r="P12" s="277"/>
      <c r="Q12" s="104"/>
      <c r="R12" s="104"/>
      <c r="S12" s="104"/>
      <c r="T12" s="104"/>
      <c r="U12" s="320"/>
      <c r="V12" s="86"/>
      <c r="W12" s="89"/>
    </row>
    <row r="13" spans="2:24" ht="15" customHeight="1">
      <c r="B13" s="69" t="str">
        <f t="shared" si="0"/>
        <v>Tuipui Ferry SC</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Tuipui Ferry SC</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Tuipui Ferry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Tuipui Ferry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Tuipui Ferry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Tuipui Ferry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Tuipui Ferry SC</v>
      </c>
      <c r="C19" s="70">
        <v>19</v>
      </c>
      <c r="E19" s="152">
        <v>1</v>
      </c>
      <c r="F19" s="325" t="s">
        <v>212</v>
      </c>
      <c r="G19" s="326">
        <v>2</v>
      </c>
      <c r="H19" s="327" t="s">
        <v>213</v>
      </c>
      <c r="I19" s="74"/>
      <c r="J19" s="328">
        <v>1</v>
      </c>
      <c r="K19" s="329" t="s">
        <v>214</v>
      </c>
      <c r="L19" s="330"/>
      <c r="M19" s="330"/>
      <c r="N19" s="330"/>
      <c r="O19" s="330"/>
      <c r="P19" s="330"/>
      <c r="Q19" s="330"/>
      <c r="R19" s="330"/>
      <c r="S19" s="330"/>
      <c r="T19" s="330"/>
      <c r="U19" s="330"/>
      <c r="V19" s="330"/>
      <c r="W19" s="331"/>
      <c r="X19" s="332">
        <f>1.71*G20/100</f>
        <v>9.5418000000000003</v>
      </c>
    </row>
    <row r="20" spans="2:24" ht="18.600000000000001" customHeight="1">
      <c r="B20" s="69" t="str">
        <f t="shared" si="0"/>
        <v>Tuipui Ferry SC</v>
      </c>
      <c r="C20" s="70">
        <v>20</v>
      </c>
      <c r="E20" s="152">
        <v>2</v>
      </c>
      <c r="F20" s="333" t="s">
        <v>215</v>
      </c>
      <c r="G20" s="326">
        <v>558</v>
      </c>
      <c r="H20" s="327" t="s">
        <v>213</v>
      </c>
      <c r="I20" s="74"/>
      <c r="J20" s="134">
        <v>2</v>
      </c>
      <c r="K20" s="329" t="s">
        <v>216</v>
      </c>
      <c r="L20" s="330"/>
      <c r="M20" s="330"/>
      <c r="N20" s="330"/>
      <c r="O20" s="330"/>
      <c r="P20" s="330"/>
      <c r="Q20" s="330"/>
      <c r="R20" s="330"/>
      <c r="S20" s="330"/>
      <c r="T20" s="330"/>
      <c r="U20" s="330"/>
      <c r="V20" s="330"/>
      <c r="W20" s="331"/>
      <c r="X20" s="334">
        <f>X19-(X19*10/100)</f>
        <v>8.5876200000000011</v>
      </c>
    </row>
    <row r="21" spans="2:24" ht="18.600000000000001" customHeight="1">
      <c r="B21" s="69" t="str">
        <f t="shared" si="0"/>
        <v>Tuipui Ferry SC</v>
      </c>
      <c r="C21" s="70">
        <v>21</v>
      </c>
      <c r="E21" s="152">
        <v>3</v>
      </c>
      <c r="F21" s="325" t="s">
        <v>217</v>
      </c>
      <c r="G21" s="326">
        <v>107</v>
      </c>
      <c r="H21" s="327" t="s">
        <v>213</v>
      </c>
      <c r="I21" s="335">
        <f>G20/G21</f>
        <v>5.2149532710280377</v>
      </c>
      <c r="J21" s="134">
        <v>3</v>
      </c>
      <c r="K21" s="329" t="s">
        <v>218</v>
      </c>
      <c r="L21" s="330"/>
      <c r="M21" s="330"/>
      <c r="N21" s="330"/>
      <c r="O21" s="330"/>
      <c r="P21" s="330"/>
      <c r="Q21" s="330"/>
      <c r="R21" s="330"/>
      <c r="S21" s="330"/>
      <c r="T21" s="330"/>
      <c r="U21" s="330"/>
      <c r="V21" s="330"/>
      <c r="W21" s="331"/>
      <c r="X21" s="334">
        <f>X20-(X20*17.88/1000)</f>
        <v>8.4340733544000006</v>
      </c>
    </row>
    <row r="22" spans="2:24" ht="18.600000000000001" customHeight="1">
      <c r="B22" s="69" t="str">
        <f t="shared" si="0"/>
        <v>Tuipui Ferry SC</v>
      </c>
      <c r="C22" s="70">
        <v>22</v>
      </c>
      <c r="E22" s="152">
        <v>4</v>
      </c>
      <c r="F22" s="325" t="s">
        <v>219</v>
      </c>
      <c r="G22" s="326">
        <v>68</v>
      </c>
      <c r="H22" s="327" t="s">
        <v>213</v>
      </c>
      <c r="I22" s="74"/>
      <c r="J22" s="134">
        <v>4</v>
      </c>
      <c r="K22" s="329" t="s">
        <v>220</v>
      </c>
      <c r="L22" s="330"/>
      <c r="M22" s="330"/>
      <c r="N22" s="330"/>
      <c r="O22" s="330"/>
      <c r="P22" s="330"/>
      <c r="Q22" s="330"/>
      <c r="R22" s="330"/>
      <c r="S22" s="330"/>
      <c r="T22" s="330"/>
      <c r="U22" s="330"/>
      <c r="V22" s="330"/>
      <c r="W22" s="331"/>
      <c r="X22" s="334">
        <f>8.78356409745996*G20/100</f>
        <v>49.012287663826584</v>
      </c>
    </row>
    <row r="23" spans="2:24" ht="18.600000000000001" customHeight="1">
      <c r="B23" s="69" t="str">
        <f t="shared" si="0"/>
        <v>Tuipui Ferry SC</v>
      </c>
      <c r="C23" s="70">
        <v>23</v>
      </c>
      <c r="E23" s="152">
        <v>5</v>
      </c>
      <c r="F23" s="333" t="s">
        <v>221</v>
      </c>
      <c r="G23" s="326">
        <v>13</v>
      </c>
      <c r="H23" s="327" t="s">
        <v>213</v>
      </c>
      <c r="I23" s="74"/>
      <c r="J23" s="134">
        <v>5</v>
      </c>
      <c r="K23" s="329" t="s">
        <v>222</v>
      </c>
      <c r="L23" s="330"/>
      <c r="M23" s="330"/>
      <c r="N23" s="330"/>
      <c r="O23" s="330"/>
      <c r="P23" s="330"/>
      <c r="Q23" s="330"/>
      <c r="R23" s="330"/>
      <c r="S23" s="330"/>
      <c r="T23" s="330"/>
      <c r="U23" s="330"/>
      <c r="V23" s="330"/>
      <c r="W23" s="331"/>
      <c r="X23" s="334">
        <f>G20*1.6133076913702/100</f>
        <v>9.0022569178457168</v>
      </c>
    </row>
    <row r="24" spans="2:24" ht="18.600000000000001" customHeight="1">
      <c r="B24" s="69" t="str">
        <f t="shared" si="0"/>
        <v>Tuipui Ferry SC</v>
      </c>
      <c r="C24" s="70">
        <v>24</v>
      </c>
      <c r="E24" s="152">
        <v>6</v>
      </c>
      <c r="F24" s="333" t="s">
        <v>223</v>
      </c>
      <c r="G24" s="326">
        <v>9</v>
      </c>
      <c r="H24" s="327" t="s">
        <v>213</v>
      </c>
      <c r="I24" s="74"/>
      <c r="J24" s="134">
        <v>6</v>
      </c>
      <c r="K24" s="329" t="s">
        <v>224</v>
      </c>
      <c r="L24" s="330"/>
      <c r="M24" s="330"/>
      <c r="N24" s="330"/>
      <c r="O24" s="330"/>
      <c r="P24" s="330"/>
      <c r="Q24" s="330"/>
      <c r="R24" s="330"/>
      <c r="S24" s="330"/>
      <c r="T24" s="330"/>
      <c r="U24" s="330"/>
      <c r="V24" s="330"/>
      <c r="W24" s="331"/>
      <c r="X24" s="334">
        <f>G20*1.60524115291335/100</f>
        <v>8.9572456332564929</v>
      </c>
    </row>
    <row r="25" spans="2:24" ht="18.600000000000001" customHeight="1">
      <c r="B25" s="69" t="str">
        <f t="shared" si="0"/>
        <v>Tuipui Ferry SC</v>
      </c>
      <c r="C25" s="70">
        <v>25</v>
      </c>
      <c r="E25" s="152">
        <v>7</v>
      </c>
      <c r="F25" s="333" t="s">
        <v>225</v>
      </c>
      <c r="G25" s="326">
        <v>9</v>
      </c>
      <c r="H25" s="327" t="s">
        <v>213</v>
      </c>
      <c r="I25" s="74"/>
      <c r="J25" s="134">
        <v>7</v>
      </c>
      <c r="K25" s="329" t="s">
        <v>226</v>
      </c>
      <c r="L25" s="330"/>
      <c r="M25" s="330"/>
      <c r="N25" s="330"/>
      <c r="O25" s="330"/>
      <c r="P25" s="330"/>
      <c r="Q25" s="330"/>
      <c r="R25" s="330"/>
      <c r="S25" s="330"/>
      <c r="T25" s="330"/>
      <c r="U25" s="330"/>
      <c r="V25" s="330"/>
      <c r="W25" s="331"/>
      <c r="X25" s="334">
        <f>G20*1.60122805003106/100</f>
        <v>8.9348525191733152</v>
      </c>
    </row>
    <row r="26" spans="2:24" ht="18.600000000000001" customHeight="1">
      <c r="B26" s="69" t="str">
        <f t="shared" si="0"/>
        <v>Tuipui Ferry SC</v>
      </c>
      <c r="C26" s="70">
        <v>26</v>
      </c>
      <c r="E26" s="152">
        <v>8</v>
      </c>
      <c r="F26" s="333" t="s">
        <v>227</v>
      </c>
      <c r="G26" s="326">
        <v>13</v>
      </c>
      <c r="H26" s="327" t="s">
        <v>213</v>
      </c>
      <c r="I26" s="74"/>
      <c r="J26" s="134">
        <v>8</v>
      </c>
      <c r="K26" s="329" t="s">
        <v>228</v>
      </c>
      <c r="L26" s="330"/>
      <c r="M26" s="330"/>
      <c r="N26" s="330"/>
      <c r="O26" s="330"/>
      <c r="P26" s="330"/>
      <c r="Q26" s="330"/>
      <c r="R26" s="330"/>
      <c r="S26" s="330"/>
      <c r="T26" s="330"/>
      <c r="U26" s="330"/>
      <c r="V26" s="330"/>
      <c r="W26" s="331"/>
      <c r="X26" s="334">
        <f>X24*9</f>
        <v>80.615210699308435</v>
      </c>
    </row>
    <row r="27" spans="2:24" ht="18.600000000000001" customHeight="1">
      <c r="B27" s="69" t="str">
        <f t="shared" si="0"/>
        <v>Tuipui Ferry SC</v>
      </c>
      <c r="C27" s="70">
        <v>27</v>
      </c>
      <c r="E27" s="152">
        <v>9</v>
      </c>
      <c r="F27" s="333" t="s">
        <v>229</v>
      </c>
      <c r="G27" s="326">
        <v>15</v>
      </c>
      <c r="H27" s="327" t="s">
        <v>213</v>
      </c>
      <c r="I27" s="74"/>
      <c r="J27" s="134">
        <v>9</v>
      </c>
      <c r="K27" s="329" t="s">
        <v>230</v>
      </c>
      <c r="L27" s="330"/>
      <c r="M27" s="330"/>
      <c r="N27" s="330"/>
      <c r="O27" s="330"/>
      <c r="P27" s="330"/>
      <c r="Q27" s="330"/>
      <c r="R27" s="330"/>
      <c r="S27" s="330"/>
      <c r="T27" s="330"/>
      <c r="U27" s="330"/>
      <c r="V27" s="330"/>
      <c r="W27" s="331"/>
      <c r="X27" s="334">
        <f>37*G20/100</f>
        <v>206.46</v>
      </c>
    </row>
    <row r="28" spans="2:24" ht="18.600000000000001" customHeight="1">
      <c r="B28" s="69" t="str">
        <f t="shared" si="0"/>
        <v>Tuipui Ferry SC</v>
      </c>
      <c r="C28" s="70">
        <v>28</v>
      </c>
      <c r="E28" s="152">
        <v>10</v>
      </c>
      <c r="F28" s="333" t="s">
        <v>231</v>
      </c>
      <c r="G28" s="326">
        <v>2</v>
      </c>
      <c r="H28" s="327" t="s">
        <v>213</v>
      </c>
      <c r="I28" s="74"/>
      <c r="J28" s="134">
        <v>10</v>
      </c>
      <c r="K28" s="329" t="s">
        <v>232</v>
      </c>
      <c r="L28" s="330"/>
      <c r="M28" s="330"/>
      <c r="N28" s="330"/>
      <c r="O28" s="330"/>
      <c r="P28" s="330"/>
      <c r="Q28" s="330"/>
      <c r="R28" s="330"/>
      <c r="S28" s="330"/>
      <c r="T28" s="330"/>
      <c r="U28" s="330"/>
      <c r="V28" s="330"/>
      <c r="W28" s="331"/>
      <c r="X28" s="334">
        <f>X27</f>
        <v>206.46</v>
      </c>
    </row>
    <row r="29" spans="2:24" ht="18.600000000000001" customHeight="1">
      <c r="B29" s="69" t="str">
        <f t="shared" si="0"/>
        <v>Tuipui Ferry SC</v>
      </c>
      <c r="C29" s="70">
        <v>29</v>
      </c>
      <c r="E29" s="152">
        <v>11</v>
      </c>
      <c r="F29" s="336" t="s">
        <v>233</v>
      </c>
      <c r="G29" s="326">
        <v>5</v>
      </c>
      <c r="H29" s="327" t="s">
        <v>213</v>
      </c>
      <c r="I29" s="74"/>
      <c r="J29" s="134">
        <v>11</v>
      </c>
      <c r="K29" s="329" t="s">
        <v>234</v>
      </c>
      <c r="L29" s="330"/>
      <c r="M29" s="330"/>
      <c r="N29" s="330"/>
      <c r="O29" s="330"/>
      <c r="P29" s="330"/>
      <c r="Q29" s="330"/>
      <c r="R29" s="330"/>
      <c r="S29" s="330"/>
      <c r="T29" s="330"/>
      <c r="U29" s="330"/>
      <c r="V29" s="330"/>
      <c r="W29" s="331"/>
      <c r="X29" s="334">
        <f>X27</f>
        <v>206.46</v>
      </c>
    </row>
    <row r="30" spans="2:24" ht="18.600000000000001" customHeight="1">
      <c r="B30" s="69" t="str">
        <f t="shared" si="0"/>
        <v>Tuipui Ferry SC</v>
      </c>
      <c r="C30" s="70">
        <v>30</v>
      </c>
      <c r="E30" s="152">
        <v>12</v>
      </c>
      <c r="F30" s="336" t="s">
        <v>235</v>
      </c>
      <c r="G30" s="326">
        <v>1</v>
      </c>
      <c r="H30" s="327" t="s">
        <v>213</v>
      </c>
      <c r="I30" s="74"/>
      <c r="J30" s="134">
        <v>12</v>
      </c>
      <c r="K30" s="329" t="s">
        <v>236</v>
      </c>
      <c r="L30" s="330"/>
      <c r="M30" s="330"/>
      <c r="N30" s="330"/>
      <c r="O30" s="330"/>
      <c r="P30" s="330"/>
      <c r="Q30" s="330"/>
      <c r="R30" s="330"/>
      <c r="S30" s="330"/>
      <c r="T30" s="330"/>
      <c r="U30" s="330"/>
      <c r="V30" s="330"/>
      <c r="W30" s="331"/>
      <c r="X30" s="334">
        <f>X27</f>
        <v>206.46</v>
      </c>
    </row>
    <row r="31" spans="2:24" ht="18.600000000000001" customHeight="1">
      <c r="B31" s="69" t="str">
        <f t="shared" si="0"/>
        <v>Tuipui Ferry SC</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101.16540000000001</v>
      </c>
    </row>
    <row r="32" spans="2:24" ht="18.600000000000001" customHeight="1">
      <c r="B32" s="69" t="str">
        <f t="shared" si="0"/>
        <v>Tuipui Ferry SC</v>
      </c>
      <c r="C32" s="70">
        <v>32</v>
      </c>
      <c r="E32" s="152">
        <v>14</v>
      </c>
      <c r="F32" s="325" t="s">
        <v>239</v>
      </c>
      <c r="G32" s="326">
        <v>53</v>
      </c>
      <c r="H32" s="327" t="s">
        <v>213</v>
      </c>
      <c r="I32" s="74"/>
      <c r="J32" s="134">
        <v>14</v>
      </c>
      <c r="K32" s="329" t="s">
        <v>240</v>
      </c>
      <c r="L32" s="330"/>
      <c r="M32" s="330"/>
      <c r="N32" s="330"/>
      <c r="O32" s="330"/>
      <c r="P32" s="330"/>
      <c r="Q32" s="330"/>
      <c r="R32" s="330"/>
      <c r="S32" s="330"/>
      <c r="T32" s="330"/>
      <c r="U32" s="330"/>
      <c r="V32" s="330"/>
      <c r="W32" s="331"/>
      <c r="X32" s="334">
        <f>49*X27/100</f>
        <v>101.16540000000001</v>
      </c>
    </row>
    <row r="33" spans="2:24" ht="21" customHeight="1">
      <c r="B33" s="69" t="str">
        <f t="shared" si="0"/>
        <v>Tuipui Ferry SC</v>
      </c>
      <c r="C33" s="70">
        <v>33</v>
      </c>
      <c r="E33" s="152">
        <v>15</v>
      </c>
      <c r="F33" s="337" t="s">
        <v>609</v>
      </c>
      <c r="G33" s="338">
        <v>12</v>
      </c>
      <c r="H33" s="327" t="s">
        <v>213</v>
      </c>
      <c r="I33" s="74"/>
      <c r="J33" s="134">
        <v>16</v>
      </c>
      <c r="K33" s="329" t="s">
        <v>241</v>
      </c>
      <c r="L33" s="330"/>
      <c r="M33" s="330"/>
      <c r="N33" s="330"/>
      <c r="O33" s="330"/>
      <c r="P33" s="330"/>
      <c r="Q33" s="330"/>
      <c r="R33" s="330"/>
      <c r="S33" s="330"/>
      <c r="T33" s="330"/>
      <c r="U33" s="330"/>
      <c r="V33" s="330"/>
      <c r="W33" s="331"/>
      <c r="X33" s="339">
        <f>12*G20/100</f>
        <v>66.959999999999994</v>
      </c>
    </row>
    <row r="34" spans="2:24" ht="21" customHeight="1">
      <c r="B34" s="69" t="str">
        <f t="shared" si="0"/>
        <v>Tuipui Ferry SC</v>
      </c>
      <c r="C34" s="70">
        <v>34</v>
      </c>
      <c r="E34" s="152">
        <v>16</v>
      </c>
      <c r="F34" s="337" t="s">
        <v>564</v>
      </c>
      <c r="G34" s="338">
        <v>2</v>
      </c>
      <c r="H34" s="327" t="s">
        <v>213</v>
      </c>
      <c r="I34" s="74"/>
    </row>
    <row r="35" spans="2:24" ht="21" customHeight="1">
      <c r="B35" s="69" t="str">
        <f t="shared" si="0"/>
        <v>Tuipui Ferry SC</v>
      </c>
      <c r="C35" s="70">
        <v>35</v>
      </c>
      <c r="E35" s="152"/>
      <c r="F35" s="340" t="s">
        <v>728</v>
      </c>
      <c r="G35" s="341">
        <f>((T48-(10*T48/100))-T62)</f>
        <v>1.6</v>
      </c>
      <c r="H35" s="342">
        <f>G35/((T48-(10*T48/100)))</f>
        <v>0.44444444444444448</v>
      </c>
      <c r="I35" s="74"/>
    </row>
    <row r="36" spans="2:24" ht="6" customHeight="1">
      <c r="B36" s="69" t="str">
        <f t="shared" si="0"/>
        <v>Tuipui Ferry SC</v>
      </c>
      <c r="C36" s="70">
        <v>36</v>
      </c>
    </row>
    <row r="37" spans="2:24" ht="7.5" customHeight="1">
      <c r="B37" s="69" t="str">
        <f t="shared" si="0"/>
        <v>Tuipui Ferry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Tuipui Ferry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Tuipui Ferry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Tuipui Ferry SC</v>
      </c>
      <c r="C40" s="70">
        <v>40</v>
      </c>
      <c r="D40" s="125"/>
      <c r="E40" s="345">
        <v>1</v>
      </c>
      <c r="F40" s="168" t="s">
        <v>290</v>
      </c>
      <c r="G40" s="193" t="s">
        <v>86</v>
      </c>
      <c r="H40" s="155">
        <v>2</v>
      </c>
      <c r="I40" s="155">
        <v>1</v>
      </c>
      <c r="J40" s="155"/>
      <c r="K40" s="156"/>
      <c r="L40" s="156"/>
      <c r="M40" s="156"/>
      <c r="N40" s="156"/>
      <c r="O40" s="156"/>
      <c r="P40" s="156"/>
      <c r="Q40" s="156"/>
      <c r="R40" s="156"/>
      <c r="S40" s="156"/>
      <c r="T40" s="157">
        <f>SUM(H40:S40)</f>
        <v>3</v>
      </c>
      <c r="U40" s="164">
        <f>T62</f>
        <v>2</v>
      </c>
      <c r="V40" s="171">
        <f>IF(U40=0,0,T40/U40)</f>
        <v>1.5</v>
      </c>
      <c r="W40" s="199">
        <v>5</v>
      </c>
      <c r="X40" s="177"/>
    </row>
    <row r="41" spans="2:24" ht="22.5" customHeight="1">
      <c r="B41" s="69" t="str">
        <f t="shared" si="0"/>
        <v>Tuipui Ferry SC</v>
      </c>
      <c r="C41" s="70">
        <v>41</v>
      </c>
      <c r="D41" s="125"/>
      <c r="E41" s="345">
        <v>2</v>
      </c>
      <c r="F41" s="346" t="s">
        <v>291</v>
      </c>
      <c r="G41" s="193" t="s">
        <v>86</v>
      </c>
      <c r="H41" s="155">
        <v>4</v>
      </c>
      <c r="I41" s="155">
        <v>3</v>
      </c>
      <c r="J41" s="155">
        <v>1</v>
      </c>
      <c r="K41" s="156">
        <v>10</v>
      </c>
      <c r="L41" s="156">
        <v>8</v>
      </c>
      <c r="M41" s="156"/>
      <c r="N41" s="156"/>
      <c r="O41" s="156"/>
      <c r="P41" s="156"/>
      <c r="Q41" s="156"/>
      <c r="R41" s="156"/>
      <c r="S41" s="156"/>
      <c r="T41" s="157">
        <f>SUM(H41:S41)</f>
        <v>26</v>
      </c>
      <c r="U41" s="158">
        <f>G21</f>
        <v>107</v>
      </c>
      <c r="V41" s="171">
        <f>IF(U41=0,0,T41/U41)</f>
        <v>0.24299065420560748</v>
      </c>
      <c r="W41" s="199">
        <v>10</v>
      </c>
      <c r="X41" s="161" t="s">
        <v>796</v>
      </c>
    </row>
    <row r="42" spans="2:24" ht="20.399999999999999" customHeight="1">
      <c r="B42" s="69" t="str">
        <f t="shared" si="0"/>
        <v>Tuipui Ferry SC</v>
      </c>
      <c r="C42" s="70">
        <v>42</v>
      </c>
      <c r="D42" s="125"/>
      <c r="E42" s="345">
        <v>3</v>
      </c>
      <c r="F42" s="242" t="s">
        <v>673</v>
      </c>
      <c r="G42" s="193" t="s">
        <v>86</v>
      </c>
      <c r="H42" s="163">
        <v>2</v>
      </c>
      <c r="I42" s="163">
        <v>2</v>
      </c>
      <c r="J42" s="163">
        <v>2</v>
      </c>
      <c r="K42" s="163">
        <v>2</v>
      </c>
      <c r="L42" s="163">
        <v>2</v>
      </c>
      <c r="M42" s="163"/>
      <c r="N42" s="163"/>
      <c r="O42" s="163"/>
      <c r="P42" s="163"/>
      <c r="Q42" s="163"/>
      <c r="R42" s="163"/>
      <c r="S42" s="163"/>
      <c r="T42" s="157">
        <f>SUM(H42:S42)</f>
        <v>10</v>
      </c>
      <c r="U42" s="158">
        <f>COUNT(H42:S42)</f>
        <v>5</v>
      </c>
      <c r="V42" s="171">
        <f>IF(U42=0,0,T42/U42)</f>
        <v>2</v>
      </c>
      <c r="W42" s="199">
        <v>10</v>
      </c>
      <c r="X42" s="161"/>
    </row>
    <row r="43" spans="2:24" ht="21" customHeight="1">
      <c r="B43" s="69" t="str">
        <f t="shared" si="0"/>
        <v>Tuipui Ferry SC</v>
      </c>
      <c r="C43" s="70">
        <v>43</v>
      </c>
      <c r="D43" s="125"/>
      <c r="E43" s="345">
        <v>4</v>
      </c>
      <c r="F43" s="153" t="s">
        <v>610</v>
      </c>
      <c r="G43" s="193" t="s">
        <v>86</v>
      </c>
      <c r="H43" s="155">
        <v>2</v>
      </c>
      <c r="I43" s="155">
        <v>2</v>
      </c>
      <c r="J43" s="155">
        <v>2</v>
      </c>
      <c r="K43" s="163">
        <v>2</v>
      </c>
      <c r="L43" s="163">
        <v>2</v>
      </c>
      <c r="M43" s="163"/>
      <c r="N43" s="163"/>
      <c r="O43" s="163"/>
      <c r="P43" s="163"/>
      <c r="Q43" s="163"/>
      <c r="R43" s="163"/>
      <c r="S43" s="163"/>
      <c r="T43" s="157">
        <f>SUM(H43:S43)</f>
        <v>10</v>
      </c>
      <c r="U43" s="158">
        <f>12*G33</f>
        <v>144</v>
      </c>
      <c r="V43" s="171">
        <f>IF(U43=0,0,T43/U43)</f>
        <v>6.9444444444444448E-2</v>
      </c>
      <c r="W43" s="199">
        <v>10</v>
      </c>
      <c r="X43" s="161" t="s">
        <v>796</v>
      </c>
    </row>
    <row r="44" spans="2:24" ht="12.9" customHeight="1">
      <c r="B44" s="69" t="str">
        <f t="shared" si="0"/>
        <v>Tuipui Ferry SC</v>
      </c>
      <c r="C44" s="70">
        <v>44</v>
      </c>
      <c r="D44" s="125"/>
      <c r="E44" s="345">
        <v>5</v>
      </c>
      <c r="F44" s="168" t="s">
        <v>307</v>
      </c>
      <c r="G44" s="193" t="s">
        <v>86</v>
      </c>
      <c r="H44" s="155">
        <v>1</v>
      </c>
      <c r="I44" s="155">
        <v>1</v>
      </c>
      <c r="J44" s="155">
        <v>1</v>
      </c>
      <c r="K44" s="163">
        <v>1</v>
      </c>
      <c r="L44" s="163">
        <v>1</v>
      </c>
      <c r="M44" s="163"/>
      <c r="N44" s="163"/>
      <c r="O44" s="163"/>
      <c r="P44" s="163"/>
      <c r="Q44" s="163"/>
      <c r="R44" s="163"/>
      <c r="S44" s="163"/>
      <c r="T44" s="157">
        <f>COUNTIF(H44:S44,1)</f>
        <v>5</v>
      </c>
      <c r="U44" s="158">
        <f>COUNT(H44:S44)</f>
        <v>5</v>
      </c>
      <c r="V44" s="171">
        <f>IF(U44=0,0,T44/U44)</f>
        <v>1</v>
      </c>
      <c r="W44" s="164">
        <v>5</v>
      </c>
      <c r="X44" s="161" t="s">
        <v>796</v>
      </c>
    </row>
    <row r="45" spans="2:24" ht="2.1" customHeight="1">
      <c r="B45" s="69" t="str">
        <f t="shared" si="0"/>
        <v>Tuipui Ferry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Tuipui Ferry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Tuipui Ferry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Tuipui Ferry SC</v>
      </c>
      <c r="C48" s="70">
        <v>48</v>
      </c>
      <c r="E48" s="348">
        <v>1</v>
      </c>
      <c r="F48" s="349" t="s">
        <v>242</v>
      </c>
      <c r="G48" s="193" t="s">
        <v>704</v>
      </c>
      <c r="H48" s="155">
        <v>1</v>
      </c>
      <c r="I48" s="155">
        <v>2</v>
      </c>
      <c r="J48" s="155"/>
      <c r="K48" s="156"/>
      <c r="L48" s="156">
        <v>1</v>
      </c>
      <c r="M48" s="156"/>
      <c r="N48" s="156"/>
      <c r="O48" s="156"/>
      <c r="P48" s="156"/>
      <c r="Q48" s="156"/>
      <c r="R48" s="156"/>
      <c r="S48" s="156"/>
      <c r="T48" s="157">
        <f t="shared" ref="T48:T78" si="1">SUM(H48:S48)</f>
        <v>4</v>
      </c>
      <c r="U48" s="158">
        <f>X19</f>
        <v>9.5418000000000003</v>
      </c>
      <c r="V48" s="171">
        <f>IF(X19=0,0,T48/X19)</f>
        <v>0.41920811586912321</v>
      </c>
      <c r="W48" s="199">
        <v>2</v>
      </c>
      <c r="X48" s="161" t="s">
        <v>796</v>
      </c>
    </row>
    <row r="49" spans="2:26" ht="14.4">
      <c r="B49" s="69" t="str">
        <f t="shared" si="0"/>
        <v>Tuipui Ferry SC</v>
      </c>
      <c r="C49" s="70">
        <v>49</v>
      </c>
      <c r="D49" s="125"/>
      <c r="E49" s="345">
        <v>2</v>
      </c>
      <c r="F49" s="350" t="s">
        <v>243</v>
      </c>
      <c r="G49" s="193" t="s">
        <v>704</v>
      </c>
      <c r="H49" s="155">
        <v>1</v>
      </c>
      <c r="I49" s="155">
        <v>2</v>
      </c>
      <c r="J49" s="155"/>
      <c r="K49" s="156"/>
      <c r="L49" s="156">
        <v>1</v>
      </c>
      <c r="M49" s="156"/>
      <c r="N49" s="156"/>
      <c r="O49" s="156"/>
      <c r="P49" s="156"/>
      <c r="Q49" s="156"/>
      <c r="R49" s="156"/>
      <c r="S49" s="156"/>
      <c r="T49" s="157">
        <f t="shared" si="1"/>
        <v>4</v>
      </c>
      <c r="U49" s="164">
        <f>T48</f>
        <v>4</v>
      </c>
      <c r="V49" s="171">
        <f>IF(T48=0,0,T49/T48)</f>
        <v>1</v>
      </c>
      <c r="W49" s="199">
        <v>10</v>
      </c>
      <c r="X49" s="179"/>
    </row>
    <row r="50" spans="2:26" ht="14.4">
      <c r="B50" s="69" t="str">
        <f t="shared" si="0"/>
        <v>Tuipui Ferry SC</v>
      </c>
      <c r="C50" s="70">
        <v>50</v>
      </c>
      <c r="D50" s="125"/>
      <c r="E50" s="345">
        <v>3</v>
      </c>
      <c r="F50" s="350" t="s">
        <v>244</v>
      </c>
      <c r="G50" s="193" t="s">
        <v>704</v>
      </c>
      <c r="H50" s="155">
        <v>1</v>
      </c>
      <c r="I50" s="155"/>
      <c r="J50" s="155"/>
      <c r="K50" s="156"/>
      <c r="L50" s="156">
        <v>1</v>
      </c>
      <c r="M50" s="156"/>
      <c r="N50" s="156"/>
      <c r="O50" s="156"/>
      <c r="P50" s="156"/>
      <c r="Q50" s="156"/>
      <c r="R50" s="156"/>
      <c r="S50" s="156"/>
      <c r="T50" s="157">
        <f t="shared" si="1"/>
        <v>2</v>
      </c>
      <c r="U50" s="164">
        <f>U49</f>
        <v>4</v>
      </c>
      <c r="V50" s="171">
        <f>IF(T48=0,0,T50/T48)</f>
        <v>0.5</v>
      </c>
      <c r="W50" s="199">
        <v>10</v>
      </c>
      <c r="X50" s="177"/>
    </row>
    <row r="51" spans="2:26" ht="13.5" customHeight="1">
      <c r="B51" s="69" t="str">
        <f t="shared" si="0"/>
        <v>Tuipui Ferry SC</v>
      </c>
      <c r="C51" s="70">
        <v>51</v>
      </c>
      <c r="D51" s="125"/>
      <c r="E51" s="191">
        <v>4</v>
      </c>
      <c r="F51" s="172" t="s">
        <v>245</v>
      </c>
      <c r="G51" s="193" t="s">
        <v>704</v>
      </c>
      <c r="H51" s="155">
        <v>1</v>
      </c>
      <c r="I51" s="155"/>
      <c r="J51" s="155">
        <v>2</v>
      </c>
      <c r="K51" s="156">
        <v>1</v>
      </c>
      <c r="L51" s="156"/>
      <c r="M51" s="156"/>
      <c r="N51" s="156"/>
      <c r="O51" s="156"/>
      <c r="P51" s="156"/>
      <c r="Q51" s="156"/>
      <c r="R51" s="156"/>
      <c r="S51" s="156"/>
      <c r="T51" s="157">
        <f t="shared" si="1"/>
        <v>4</v>
      </c>
      <c r="U51" s="164">
        <f>U50</f>
        <v>4</v>
      </c>
      <c r="V51" s="171">
        <f>IF(U51=0,0,T51/U51)</f>
        <v>1</v>
      </c>
      <c r="W51" s="164">
        <v>5</v>
      </c>
      <c r="X51" s="177"/>
    </row>
    <row r="52" spans="2:26" ht="13.5" customHeight="1">
      <c r="B52" s="69" t="str">
        <f t="shared" si="0"/>
        <v>Tuipui Ferry SC</v>
      </c>
      <c r="C52" s="70">
        <v>52</v>
      </c>
      <c r="D52" s="125"/>
      <c r="E52" s="152">
        <v>5</v>
      </c>
      <c r="F52" s="172" t="s">
        <v>246</v>
      </c>
      <c r="G52" s="193" t="s">
        <v>704</v>
      </c>
      <c r="H52" s="155">
        <v>1</v>
      </c>
      <c r="I52" s="155"/>
      <c r="J52" s="155">
        <v>2</v>
      </c>
      <c r="K52" s="156">
        <v>1</v>
      </c>
      <c r="L52" s="156"/>
      <c r="M52" s="156"/>
      <c r="N52" s="156"/>
      <c r="O52" s="156"/>
      <c r="P52" s="156"/>
      <c r="Q52" s="156"/>
      <c r="R52" s="156"/>
      <c r="S52" s="156"/>
      <c r="T52" s="157">
        <f t="shared" si="1"/>
        <v>4</v>
      </c>
      <c r="U52" s="164">
        <f>U51</f>
        <v>4</v>
      </c>
      <c r="V52" s="171">
        <f>IF(U52=0,0,T52/U52)</f>
        <v>1</v>
      </c>
      <c r="W52" s="164"/>
      <c r="X52" s="177"/>
    </row>
    <row r="53" spans="2:26" ht="13.5" customHeight="1">
      <c r="B53" s="69" t="str">
        <f t="shared" si="0"/>
        <v>Tuipui Ferry SC</v>
      </c>
      <c r="C53" s="70">
        <v>53</v>
      </c>
      <c r="D53" s="125"/>
      <c r="E53" s="152">
        <v>6</v>
      </c>
      <c r="F53" s="172" t="s">
        <v>247</v>
      </c>
      <c r="G53" s="193" t="s">
        <v>704</v>
      </c>
      <c r="H53" s="155"/>
      <c r="I53" s="155"/>
      <c r="J53" s="155"/>
      <c r="K53" s="156"/>
      <c r="L53" s="156"/>
      <c r="M53" s="156"/>
      <c r="N53" s="156"/>
      <c r="O53" s="156"/>
      <c r="P53" s="156"/>
      <c r="Q53" s="156"/>
      <c r="R53" s="156"/>
      <c r="S53" s="156"/>
      <c r="T53" s="157">
        <f t="shared" si="1"/>
        <v>0</v>
      </c>
      <c r="U53" s="164">
        <f>U52</f>
        <v>4</v>
      </c>
      <c r="V53" s="171">
        <f>IF(U53=0,0,T53/U53)</f>
        <v>0</v>
      </c>
      <c r="W53" s="164"/>
      <c r="X53" s="177"/>
    </row>
    <row r="54" spans="2:26" ht="13.5" customHeight="1">
      <c r="B54" s="69" t="str">
        <f t="shared" si="0"/>
        <v>Tuipui Ferry SC</v>
      </c>
      <c r="C54" s="70">
        <v>54</v>
      </c>
      <c r="D54" s="125"/>
      <c r="E54" s="348">
        <v>7</v>
      </c>
      <c r="F54" s="172" t="s">
        <v>248</v>
      </c>
      <c r="G54" s="193" t="s">
        <v>704</v>
      </c>
      <c r="H54" s="155">
        <v>1</v>
      </c>
      <c r="I54" s="155"/>
      <c r="J54" s="155">
        <v>1</v>
      </c>
      <c r="K54" s="156"/>
      <c r="L54" s="156">
        <v>1</v>
      </c>
      <c r="M54" s="156"/>
      <c r="N54" s="156"/>
      <c r="O54" s="156"/>
      <c r="P54" s="156"/>
      <c r="Q54" s="156"/>
      <c r="R54" s="156"/>
      <c r="S54" s="156"/>
      <c r="T54" s="157">
        <f t="shared" si="1"/>
        <v>3</v>
      </c>
      <c r="U54" s="164">
        <f>U53</f>
        <v>4</v>
      </c>
      <c r="V54" s="171">
        <f>IF(U54=0,0,T54/U54)</f>
        <v>0.75</v>
      </c>
      <c r="W54" s="199">
        <v>10</v>
      </c>
      <c r="X54" s="177"/>
    </row>
    <row r="55" spans="2:26" ht="13.5" customHeight="1">
      <c r="B55" s="69" t="str">
        <f t="shared" si="0"/>
        <v>Tuipui Ferry SC</v>
      </c>
      <c r="C55" s="70">
        <v>55</v>
      </c>
      <c r="D55" s="125"/>
      <c r="E55" s="345">
        <v>8</v>
      </c>
      <c r="F55" s="172" t="s">
        <v>249</v>
      </c>
      <c r="G55" s="193" t="s">
        <v>704</v>
      </c>
      <c r="H55" s="155"/>
      <c r="I55" s="155"/>
      <c r="J55" s="155"/>
      <c r="K55" s="156"/>
      <c r="L55" s="156"/>
      <c r="M55" s="156"/>
      <c r="N55" s="156"/>
      <c r="O55" s="156"/>
      <c r="P55" s="156"/>
      <c r="Q55" s="156"/>
      <c r="R55" s="156"/>
      <c r="S55" s="156"/>
      <c r="T55" s="157">
        <f t="shared" si="1"/>
        <v>0</v>
      </c>
      <c r="U55" s="164">
        <v>0</v>
      </c>
      <c r="V55" s="351">
        <f>IF(T48=0,0,T55/T48)</f>
        <v>0</v>
      </c>
      <c r="W55" s="199"/>
      <c r="X55" s="177"/>
    </row>
    <row r="56" spans="2:26" ht="13.5" customHeight="1">
      <c r="B56" s="69" t="str">
        <f t="shared" si="0"/>
        <v>Tuipui Ferry SC</v>
      </c>
      <c r="C56" s="70">
        <v>56</v>
      </c>
      <c r="D56" s="125"/>
      <c r="E56" s="345">
        <v>9</v>
      </c>
      <c r="F56" s="352" t="s">
        <v>618</v>
      </c>
      <c r="G56" s="193" t="s">
        <v>704</v>
      </c>
      <c r="H56" s="155">
        <v>1</v>
      </c>
      <c r="I56" s="155"/>
      <c r="J56" s="155"/>
      <c r="K56" s="156">
        <v>1</v>
      </c>
      <c r="L56" s="156"/>
      <c r="M56" s="156"/>
      <c r="N56" s="156"/>
      <c r="O56" s="156"/>
      <c r="P56" s="156"/>
      <c r="Q56" s="156"/>
      <c r="R56" s="156"/>
      <c r="S56" s="156"/>
      <c r="T56" s="157">
        <f t="shared" si="1"/>
        <v>2</v>
      </c>
      <c r="U56" s="164">
        <f>T58</f>
        <v>2</v>
      </c>
      <c r="V56" s="171">
        <f>IF(U56=0,0,T56/U56)</f>
        <v>1</v>
      </c>
      <c r="W56" s="164">
        <v>10</v>
      </c>
      <c r="X56" s="177"/>
    </row>
    <row r="57" spans="2:26" ht="13.5" customHeight="1">
      <c r="B57" s="69" t="str">
        <f t="shared" si="0"/>
        <v>Tuipui Ferry SC</v>
      </c>
      <c r="C57" s="70">
        <v>57</v>
      </c>
      <c r="D57" s="125"/>
      <c r="E57" s="152"/>
      <c r="F57" s="352" t="s">
        <v>619</v>
      </c>
      <c r="G57" s="193" t="s">
        <v>704</v>
      </c>
      <c r="H57" s="155"/>
      <c r="I57" s="155"/>
      <c r="J57" s="155"/>
      <c r="K57" s="156"/>
      <c r="L57" s="156"/>
      <c r="M57" s="156"/>
      <c r="N57" s="156"/>
      <c r="O57" s="156"/>
      <c r="P57" s="156"/>
      <c r="Q57" s="156"/>
      <c r="R57" s="156"/>
      <c r="S57" s="156"/>
      <c r="T57" s="157">
        <f t="shared" si="1"/>
        <v>0</v>
      </c>
      <c r="U57" s="164">
        <f>U58</f>
        <v>2</v>
      </c>
      <c r="V57" s="196">
        <f>IF(U57=0,0,T57/U57)</f>
        <v>0</v>
      </c>
      <c r="W57" s="199"/>
      <c r="X57" s="177"/>
    </row>
    <row r="58" spans="2:26" ht="13.5" customHeight="1">
      <c r="B58" s="69" t="str">
        <f t="shared" si="0"/>
        <v>Tuipui Ferry SC</v>
      </c>
      <c r="C58" s="70">
        <v>58</v>
      </c>
      <c r="D58" s="125"/>
      <c r="E58" s="152"/>
      <c r="F58" s="172" t="s">
        <v>251</v>
      </c>
      <c r="G58" s="193" t="s">
        <v>704</v>
      </c>
      <c r="H58" s="174">
        <f t="shared" ref="H58:S58" si="2">SUM(H56:H57)</f>
        <v>1</v>
      </c>
      <c r="I58" s="174">
        <f t="shared" si="2"/>
        <v>0</v>
      </c>
      <c r="J58" s="174">
        <f t="shared" si="2"/>
        <v>0</v>
      </c>
      <c r="K58" s="174">
        <f t="shared" si="2"/>
        <v>1</v>
      </c>
      <c r="L58" s="174">
        <f t="shared" si="2"/>
        <v>0</v>
      </c>
      <c r="M58" s="174">
        <f t="shared" si="2"/>
        <v>0</v>
      </c>
      <c r="N58" s="174">
        <f t="shared" si="2"/>
        <v>0</v>
      </c>
      <c r="O58" s="174">
        <f t="shared" si="2"/>
        <v>0</v>
      </c>
      <c r="P58" s="174">
        <f t="shared" si="2"/>
        <v>0</v>
      </c>
      <c r="Q58" s="174">
        <f t="shared" si="2"/>
        <v>0</v>
      </c>
      <c r="R58" s="174">
        <f t="shared" si="2"/>
        <v>0</v>
      </c>
      <c r="S58" s="174">
        <f t="shared" si="2"/>
        <v>0</v>
      </c>
      <c r="T58" s="157">
        <f t="shared" si="1"/>
        <v>2</v>
      </c>
      <c r="U58" s="164">
        <f>U56</f>
        <v>2</v>
      </c>
      <c r="V58" s="159"/>
      <c r="W58" s="164"/>
      <c r="X58" s="177"/>
    </row>
    <row r="59" spans="2:26" ht="18.75" customHeight="1">
      <c r="B59" s="69" t="str">
        <f t="shared" si="0"/>
        <v>Tuipui Ferry SC</v>
      </c>
      <c r="C59" s="70">
        <v>59</v>
      </c>
      <c r="D59" s="125"/>
      <c r="E59" s="345">
        <v>10</v>
      </c>
      <c r="F59" s="353" t="s">
        <v>822</v>
      </c>
      <c r="G59" s="193" t="s">
        <v>704</v>
      </c>
      <c r="H59" s="155">
        <v>1</v>
      </c>
      <c r="I59" s="155"/>
      <c r="J59" s="155"/>
      <c r="K59" s="156">
        <v>1</v>
      </c>
      <c r="L59" s="156"/>
      <c r="M59" s="156"/>
      <c r="N59" s="156"/>
      <c r="O59" s="156"/>
      <c r="P59" s="156"/>
      <c r="Q59" s="156"/>
      <c r="R59" s="156"/>
      <c r="S59" s="156"/>
      <c r="T59" s="157">
        <f t="shared" si="1"/>
        <v>2</v>
      </c>
      <c r="U59" s="164">
        <f>T57</f>
        <v>0</v>
      </c>
      <c r="V59" s="171">
        <f>IF(U59=0,100%,T59/U59)</f>
        <v>1</v>
      </c>
      <c r="W59" s="199">
        <v>5</v>
      </c>
      <c r="X59" s="177"/>
    </row>
    <row r="60" spans="2:26" ht="16.5" customHeight="1">
      <c r="B60" s="69" t="str">
        <f t="shared" si="0"/>
        <v>Tuipui Ferry SC</v>
      </c>
      <c r="C60" s="70">
        <v>60</v>
      </c>
      <c r="D60" s="125"/>
      <c r="E60" s="152">
        <v>11</v>
      </c>
      <c r="F60" s="352" t="s">
        <v>648</v>
      </c>
      <c r="G60" s="193" t="s">
        <v>704</v>
      </c>
      <c r="H60" s="155">
        <v>1</v>
      </c>
      <c r="I60" s="155"/>
      <c r="J60" s="155"/>
      <c r="K60" s="156">
        <v>1</v>
      </c>
      <c r="L60" s="156"/>
      <c r="M60" s="156"/>
      <c r="N60" s="156"/>
      <c r="O60" s="156"/>
      <c r="P60" s="156"/>
      <c r="Q60" s="156"/>
      <c r="R60" s="156"/>
      <c r="S60" s="156"/>
      <c r="T60" s="157">
        <f t="shared" si="1"/>
        <v>2</v>
      </c>
      <c r="U60" s="164"/>
      <c r="V60" s="169"/>
      <c r="W60" s="167"/>
      <c r="X60" s="177"/>
    </row>
    <row r="61" spans="2:26" ht="13.5" customHeight="1">
      <c r="B61" s="69" t="str">
        <f t="shared" si="0"/>
        <v>Tuipui Ferry SC</v>
      </c>
      <c r="C61" s="70">
        <v>61</v>
      </c>
      <c r="D61" s="125"/>
      <c r="E61" s="152"/>
      <c r="F61" s="352" t="s">
        <v>649</v>
      </c>
      <c r="G61" s="193" t="s">
        <v>704</v>
      </c>
      <c r="H61" s="155"/>
      <c r="I61" s="155"/>
      <c r="J61" s="155"/>
      <c r="K61" s="156"/>
      <c r="L61" s="156"/>
      <c r="M61" s="156"/>
      <c r="N61" s="156"/>
      <c r="O61" s="156"/>
      <c r="P61" s="156"/>
      <c r="Q61" s="156"/>
      <c r="R61" s="156"/>
      <c r="S61" s="156"/>
      <c r="T61" s="157">
        <f t="shared" si="1"/>
        <v>0</v>
      </c>
      <c r="U61" s="164"/>
      <c r="V61" s="354">
        <f>IF(T60=0,0,T61*1000/T60)</f>
        <v>0</v>
      </c>
      <c r="W61" s="354" t="s">
        <v>627</v>
      </c>
      <c r="X61" s="177"/>
      <c r="Z61" s="355"/>
    </row>
    <row r="62" spans="2:26" ht="13.5" customHeight="1">
      <c r="B62" s="69" t="str">
        <f t="shared" si="0"/>
        <v>Tuipui Ferry SC</v>
      </c>
      <c r="C62" s="70">
        <v>62</v>
      </c>
      <c r="D62" s="125"/>
      <c r="E62" s="152"/>
      <c r="F62" s="172" t="s">
        <v>252</v>
      </c>
      <c r="G62" s="193" t="s">
        <v>704</v>
      </c>
      <c r="H62" s="174">
        <f t="shared" ref="H62:S62" si="3">SUM(H60:H61)</f>
        <v>1</v>
      </c>
      <c r="I62" s="174">
        <f t="shared" si="3"/>
        <v>0</v>
      </c>
      <c r="J62" s="174">
        <f t="shared" si="3"/>
        <v>0</v>
      </c>
      <c r="K62" s="174">
        <f t="shared" si="3"/>
        <v>1</v>
      </c>
      <c r="L62" s="174">
        <f t="shared" si="3"/>
        <v>0</v>
      </c>
      <c r="M62" s="174">
        <f t="shared" si="3"/>
        <v>0</v>
      </c>
      <c r="N62" s="174">
        <f t="shared" si="3"/>
        <v>0</v>
      </c>
      <c r="O62" s="174">
        <f t="shared" si="3"/>
        <v>0</v>
      </c>
      <c r="P62" s="174">
        <f t="shared" si="3"/>
        <v>0</v>
      </c>
      <c r="Q62" s="174">
        <f t="shared" si="3"/>
        <v>0</v>
      </c>
      <c r="R62" s="174">
        <f t="shared" si="3"/>
        <v>0</v>
      </c>
      <c r="S62" s="174">
        <f t="shared" si="3"/>
        <v>0</v>
      </c>
      <c r="T62" s="157">
        <f t="shared" si="1"/>
        <v>2</v>
      </c>
      <c r="U62" s="164"/>
      <c r="V62" s="169"/>
      <c r="W62" s="167"/>
      <c r="X62" s="177"/>
    </row>
    <row r="63" spans="2:26" ht="13.5" customHeight="1">
      <c r="B63" s="69" t="str">
        <f t="shared" si="0"/>
        <v>Tuipui Ferry SC</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2</v>
      </c>
      <c r="V63" s="196">
        <f>IF(U63=0,0,T63/U63)</f>
        <v>0</v>
      </c>
      <c r="W63" s="167"/>
      <c r="X63" s="177"/>
    </row>
    <row r="64" spans="2:26" ht="13.5" customHeight="1">
      <c r="B64" s="69" t="str">
        <f t="shared" si="0"/>
        <v>Tuipui Ferry SC</v>
      </c>
      <c r="C64" s="70">
        <v>64</v>
      </c>
      <c r="D64" s="125"/>
      <c r="E64" s="345">
        <v>13</v>
      </c>
      <c r="F64" s="172" t="s">
        <v>254</v>
      </c>
      <c r="G64" s="193" t="s">
        <v>704</v>
      </c>
      <c r="H64" s="356">
        <f t="shared" ref="H64:S64" si="4">SUM(H62:H63)</f>
        <v>1</v>
      </c>
      <c r="I64" s="356">
        <f t="shared" si="4"/>
        <v>0</v>
      </c>
      <c r="J64" s="356">
        <f t="shared" si="4"/>
        <v>0</v>
      </c>
      <c r="K64" s="356">
        <f t="shared" si="4"/>
        <v>1</v>
      </c>
      <c r="L64" s="356">
        <f t="shared" si="4"/>
        <v>0</v>
      </c>
      <c r="M64" s="356">
        <f t="shared" si="4"/>
        <v>0</v>
      </c>
      <c r="N64" s="356">
        <f t="shared" si="4"/>
        <v>0</v>
      </c>
      <c r="O64" s="356">
        <f t="shared" si="4"/>
        <v>0</v>
      </c>
      <c r="P64" s="356">
        <f t="shared" si="4"/>
        <v>0</v>
      </c>
      <c r="Q64" s="356">
        <f t="shared" si="4"/>
        <v>0</v>
      </c>
      <c r="R64" s="356">
        <f t="shared" si="4"/>
        <v>0</v>
      </c>
      <c r="S64" s="356">
        <f t="shared" si="4"/>
        <v>0</v>
      </c>
      <c r="T64" s="157">
        <f t="shared" si="1"/>
        <v>2</v>
      </c>
      <c r="U64" s="164">
        <f>T62</f>
        <v>2</v>
      </c>
      <c r="V64" s="196">
        <f>IF(U64=0,0,T64/U64)</f>
        <v>1</v>
      </c>
      <c r="W64" s="199">
        <v>5</v>
      </c>
      <c r="X64" s="177"/>
    </row>
    <row r="65" spans="2:24" ht="13.5" customHeight="1">
      <c r="B65" s="69" t="str">
        <f t="shared" si="0"/>
        <v>Tuipui Ferry SC</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2</v>
      </c>
      <c r="V65" s="196">
        <f>IF(U65=0,0,T65/U65)</f>
        <v>0</v>
      </c>
      <c r="W65" s="199"/>
      <c r="X65" s="177"/>
    </row>
    <row r="66" spans="2:24" ht="13.5" customHeight="1">
      <c r="B66" s="69" t="str">
        <f t="shared" ref="B66:B129" si="5">B65</f>
        <v>Tuipui Ferry SC</v>
      </c>
      <c r="C66" s="70">
        <v>66</v>
      </c>
      <c r="D66" s="125"/>
      <c r="E66" s="345">
        <v>15</v>
      </c>
      <c r="F66" s="172" t="s">
        <v>256</v>
      </c>
      <c r="G66" s="193" t="s">
        <v>704</v>
      </c>
      <c r="H66" s="156">
        <v>1</v>
      </c>
      <c r="I66" s="156"/>
      <c r="J66" s="156"/>
      <c r="K66" s="156">
        <v>1</v>
      </c>
      <c r="L66" s="156"/>
      <c r="M66" s="156"/>
      <c r="N66" s="156"/>
      <c r="O66" s="156"/>
      <c r="P66" s="156"/>
      <c r="Q66" s="156"/>
      <c r="R66" s="156"/>
      <c r="S66" s="156"/>
      <c r="T66" s="157">
        <f t="shared" si="1"/>
        <v>2</v>
      </c>
      <c r="U66" s="164">
        <f>T62</f>
        <v>2</v>
      </c>
      <c r="V66" s="196">
        <f>IF(U66=0,0,T66/U66)</f>
        <v>1</v>
      </c>
      <c r="W66" s="199">
        <v>5</v>
      </c>
      <c r="X66" s="177"/>
    </row>
    <row r="67" spans="2:24" ht="13.5" customHeight="1">
      <c r="B67" s="69" t="str">
        <f t="shared" si="5"/>
        <v>Tuipui Ferry SC</v>
      </c>
      <c r="C67" s="70">
        <v>67</v>
      </c>
      <c r="D67" s="125"/>
      <c r="E67" s="345">
        <v>16</v>
      </c>
      <c r="F67" s="172" t="s">
        <v>257</v>
      </c>
      <c r="G67" s="193" t="s">
        <v>704</v>
      </c>
      <c r="H67" s="155">
        <v>1</v>
      </c>
      <c r="I67" s="155"/>
      <c r="J67" s="155"/>
      <c r="K67" s="156"/>
      <c r="L67" s="156"/>
      <c r="M67" s="156"/>
      <c r="N67" s="156"/>
      <c r="O67" s="156"/>
      <c r="P67" s="156"/>
      <c r="Q67" s="156"/>
      <c r="R67" s="156"/>
      <c r="S67" s="156"/>
      <c r="T67" s="157">
        <f t="shared" si="1"/>
        <v>1</v>
      </c>
      <c r="U67" s="164">
        <f>50*X33/100</f>
        <v>33.479999999999997</v>
      </c>
      <c r="V67" s="171">
        <f>IF(U67=0,0,T67/U67)</f>
        <v>2.9868578255675033E-2</v>
      </c>
      <c r="W67" s="164"/>
      <c r="X67" s="179"/>
    </row>
    <row r="68" spans="2:24" ht="13.5" customHeight="1">
      <c r="B68" s="69" t="str">
        <f t="shared" si="5"/>
        <v>Tuipui Ferry SC</v>
      </c>
      <c r="C68" s="70">
        <v>68</v>
      </c>
      <c r="D68" s="125"/>
      <c r="E68" s="152">
        <v>17</v>
      </c>
      <c r="F68" s="172" t="s">
        <v>258</v>
      </c>
      <c r="G68" s="193" t="s">
        <v>704</v>
      </c>
      <c r="H68" s="155"/>
      <c r="I68" s="155"/>
      <c r="J68" s="155">
        <v>3</v>
      </c>
      <c r="K68" s="156">
        <v>3</v>
      </c>
      <c r="L68" s="156">
        <v>2</v>
      </c>
      <c r="M68" s="156"/>
      <c r="N68" s="156"/>
      <c r="O68" s="156"/>
      <c r="P68" s="156"/>
      <c r="Q68" s="156"/>
      <c r="R68" s="156"/>
      <c r="S68" s="156"/>
      <c r="T68" s="157">
        <f t="shared" si="1"/>
        <v>8</v>
      </c>
      <c r="U68" s="199"/>
      <c r="V68" s="357"/>
      <c r="W68" s="164"/>
      <c r="X68" s="179"/>
    </row>
    <row r="69" spans="2:24" ht="13.5" customHeight="1">
      <c r="B69" s="69" t="str">
        <f t="shared" si="5"/>
        <v>Tuipui Ferry SC</v>
      </c>
      <c r="C69" s="70">
        <v>69</v>
      </c>
      <c r="D69" s="125"/>
      <c r="E69" s="152"/>
      <c r="F69" s="172" t="s">
        <v>259</v>
      </c>
      <c r="G69" s="193" t="s">
        <v>704</v>
      </c>
      <c r="H69" s="155">
        <v>5</v>
      </c>
      <c r="I69" s="155"/>
      <c r="J69" s="155">
        <v>5</v>
      </c>
      <c r="K69" s="156">
        <v>1</v>
      </c>
      <c r="L69" s="156">
        <v>1</v>
      </c>
      <c r="M69" s="156"/>
      <c r="N69" s="156"/>
      <c r="O69" s="156"/>
      <c r="P69" s="156"/>
      <c r="Q69" s="156"/>
      <c r="R69" s="156"/>
      <c r="S69" s="156"/>
      <c r="T69" s="157">
        <f t="shared" si="1"/>
        <v>12</v>
      </c>
      <c r="U69" s="199"/>
      <c r="V69" s="357"/>
      <c r="W69" s="167"/>
      <c r="X69" s="179"/>
    </row>
    <row r="70" spans="2:24" ht="13.5" customHeight="1">
      <c r="B70" s="69" t="str">
        <f t="shared" si="5"/>
        <v>Tuipui Ferry SC</v>
      </c>
      <c r="C70" s="70">
        <v>70</v>
      </c>
      <c r="D70" s="125"/>
      <c r="E70" s="152"/>
      <c r="F70" s="172" t="s">
        <v>260</v>
      </c>
      <c r="G70" s="193" t="s">
        <v>704</v>
      </c>
      <c r="H70" s="155"/>
      <c r="I70" s="155"/>
      <c r="J70" s="155"/>
      <c r="K70" s="156"/>
      <c r="L70" s="156"/>
      <c r="M70" s="156"/>
      <c r="N70" s="156"/>
      <c r="O70" s="156"/>
      <c r="P70" s="156"/>
      <c r="Q70" s="156"/>
      <c r="R70" s="156"/>
      <c r="S70" s="156"/>
      <c r="T70" s="157">
        <f t="shared" si="1"/>
        <v>0</v>
      </c>
      <c r="U70" s="199">
        <f>(T70+G29)-T71</f>
        <v>5</v>
      </c>
      <c r="V70" s="357">
        <f>IF(G22=0,0,U70/G22)</f>
        <v>7.3529411764705885E-2</v>
      </c>
      <c r="W70" s="164"/>
      <c r="X70" s="268" t="s">
        <v>628</v>
      </c>
    </row>
    <row r="71" spans="2:24" ht="13.5" customHeight="1">
      <c r="B71" s="69" t="str">
        <f t="shared" si="5"/>
        <v>Tuipui Ferry SC</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Tuipui Ferry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1</v>
      </c>
      <c r="V72" s="357">
        <f>IF(G22=0,0,U72/G22)</f>
        <v>1.4705882352941176E-2</v>
      </c>
      <c r="W72" s="167"/>
      <c r="X72" s="268" t="s">
        <v>629</v>
      </c>
    </row>
    <row r="73" spans="2:24" ht="13.5" customHeight="1">
      <c r="B73" s="69" t="str">
        <f t="shared" si="5"/>
        <v>Tuipui Ferry SC</v>
      </c>
      <c r="C73" s="70">
        <v>73</v>
      </c>
      <c r="D73" s="125"/>
      <c r="E73" s="152">
        <v>19</v>
      </c>
      <c r="F73" s="172" t="s">
        <v>263</v>
      </c>
      <c r="G73" s="193" t="s">
        <v>704</v>
      </c>
      <c r="H73" s="155"/>
      <c r="I73" s="155">
        <v>1</v>
      </c>
      <c r="J73" s="155"/>
      <c r="K73" s="156">
        <v>1</v>
      </c>
      <c r="L73" s="156"/>
      <c r="M73" s="156"/>
      <c r="N73" s="156"/>
      <c r="O73" s="156"/>
      <c r="P73" s="156"/>
      <c r="Q73" s="156"/>
      <c r="R73" s="156"/>
      <c r="S73" s="156"/>
      <c r="T73" s="157">
        <f t="shared" si="1"/>
        <v>2</v>
      </c>
      <c r="U73" s="164">
        <f>T56</f>
        <v>2</v>
      </c>
      <c r="V73" s="171">
        <f>IF(U73=0,0,T73/U73)</f>
        <v>1</v>
      </c>
      <c r="W73" s="164"/>
      <c r="X73" s="177"/>
    </row>
    <row r="74" spans="2:24" ht="13.5" customHeight="1">
      <c r="B74" s="69" t="str">
        <f t="shared" si="5"/>
        <v>Tuipui Ferry SC</v>
      </c>
      <c r="C74" s="70">
        <v>74</v>
      </c>
      <c r="D74" s="125"/>
      <c r="E74" s="152">
        <v>20</v>
      </c>
      <c r="F74" s="176" t="s">
        <v>620</v>
      </c>
      <c r="G74" s="193" t="s">
        <v>704</v>
      </c>
      <c r="H74" s="155"/>
      <c r="I74" s="155">
        <v>1</v>
      </c>
      <c r="J74" s="155"/>
      <c r="K74" s="156">
        <v>1</v>
      </c>
      <c r="L74" s="156"/>
      <c r="M74" s="156"/>
      <c r="N74" s="156"/>
      <c r="O74" s="156"/>
      <c r="P74" s="156"/>
      <c r="Q74" s="156"/>
      <c r="R74" s="156"/>
      <c r="S74" s="156"/>
      <c r="T74" s="157">
        <f t="shared" si="1"/>
        <v>2</v>
      </c>
      <c r="U74" s="164">
        <f>T56</f>
        <v>2</v>
      </c>
      <c r="V74" s="171">
        <f>IF(U74=0,0,T74/U74)</f>
        <v>1</v>
      </c>
      <c r="W74" s="164"/>
      <c r="X74" s="177"/>
    </row>
    <row r="75" spans="2:24" ht="13.5" customHeight="1">
      <c r="B75" s="69" t="str">
        <f t="shared" si="5"/>
        <v>Tuipui Ferry SC</v>
      </c>
      <c r="C75" s="70">
        <v>75</v>
      </c>
      <c r="D75" s="125"/>
      <c r="E75" s="152"/>
      <c r="F75" s="176" t="s">
        <v>621</v>
      </c>
      <c r="G75" s="193" t="s">
        <v>704</v>
      </c>
      <c r="H75" s="163"/>
      <c r="I75" s="163"/>
      <c r="J75" s="163"/>
      <c r="K75" s="156"/>
      <c r="L75" s="156"/>
      <c r="M75" s="156"/>
      <c r="N75" s="156"/>
      <c r="O75" s="156"/>
      <c r="P75" s="156"/>
      <c r="Q75" s="156"/>
      <c r="R75" s="156"/>
      <c r="S75" s="156"/>
      <c r="T75" s="157">
        <f t="shared" si="1"/>
        <v>0</v>
      </c>
      <c r="U75" s="164">
        <f>T56</f>
        <v>2</v>
      </c>
      <c r="V75" s="171">
        <f>IF(U75=0,0,T75/U75)</f>
        <v>0</v>
      </c>
      <c r="W75" s="164"/>
      <c r="X75" s="177"/>
    </row>
    <row r="76" spans="2:24" ht="13.5" customHeight="1">
      <c r="B76" s="69" t="str">
        <f t="shared" si="5"/>
        <v>Tuipui Ferry SC</v>
      </c>
      <c r="C76" s="70">
        <v>76</v>
      </c>
      <c r="D76" s="152"/>
      <c r="E76" s="152">
        <v>21</v>
      </c>
      <c r="F76" s="176" t="s">
        <v>622</v>
      </c>
      <c r="G76" s="193" t="s">
        <v>704</v>
      </c>
      <c r="H76" s="163"/>
      <c r="I76" s="163"/>
      <c r="J76" s="163"/>
      <c r="K76" s="155"/>
      <c r="L76" s="155"/>
      <c r="M76" s="155"/>
      <c r="N76" s="155"/>
      <c r="O76" s="155"/>
      <c r="P76" s="155"/>
      <c r="Q76" s="155"/>
      <c r="R76" s="155"/>
      <c r="S76" s="155"/>
      <c r="T76" s="157">
        <f t="shared" si="1"/>
        <v>0</v>
      </c>
      <c r="U76" s="164">
        <f>10*T56/100</f>
        <v>0.2</v>
      </c>
      <c r="V76" s="171">
        <f>IF(U76=0,0,T76/U76)</f>
        <v>0</v>
      </c>
      <c r="W76" s="164"/>
      <c r="X76" s="177"/>
    </row>
    <row r="77" spans="2:24" ht="13.5" customHeight="1">
      <c r="B77" s="69" t="str">
        <f t="shared" si="5"/>
        <v>Tuipui Ferry SC</v>
      </c>
      <c r="C77" s="70">
        <v>77</v>
      </c>
      <c r="D77" s="182"/>
      <c r="E77" s="182"/>
      <c r="F77" s="176" t="s">
        <v>623</v>
      </c>
      <c r="G77" s="193" t="s">
        <v>704</v>
      </c>
      <c r="H77" s="163"/>
      <c r="I77" s="163"/>
      <c r="J77" s="163"/>
      <c r="K77" s="155"/>
      <c r="L77" s="155"/>
      <c r="M77" s="155"/>
      <c r="N77" s="155"/>
      <c r="O77" s="155"/>
      <c r="P77" s="155"/>
      <c r="Q77" s="155"/>
      <c r="R77" s="155"/>
      <c r="S77" s="155"/>
      <c r="T77" s="157">
        <f t="shared" si="1"/>
        <v>0</v>
      </c>
      <c r="U77" s="164">
        <f>10*T56/100</f>
        <v>0.2</v>
      </c>
      <c r="V77" s="171">
        <f>IF(U77=0,0,T77/U77)</f>
        <v>0</v>
      </c>
      <c r="W77" s="164"/>
      <c r="X77" s="177"/>
    </row>
    <row r="78" spans="2:24" ht="3.9" customHeight="1">
      <c r="B78" s="69" t="str">
        <f t="shared" si="5"/>
        <v>Tuipui Ferry SC</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Tuipui Ferry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Tuipui Ferry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Tuipui Ferry SC</v>
      </c>
      <c r="C81" s="70">
        <v>81</v>
      </c>
      <c r="D81" s="125"/>
      <c r="E81" s="191">
        <v>1</v>
      </c>
      <c r="F81" s="192" t="s">
        <v>265</v>
      </c>
      <c r="G81" s="193" t="s">
        <v>704</v>
      </c>
      <c r="H81" s="155">
        <v>2</v>
      </c>
      <c r="I81" s="155">
        <v>2</v>
      </c>
      <c r="J81" s="155">
        <v>2</v>
      </c>
      <c r="K81" s="156">
        <v>2</v>
      </c>
      <c r="L81" s="156">
        <v>2</v>
      </c>
      <c r="M81" s="156"/>
      <c r="N81" s="156"/>
      <c r="O81" s="156"/>
      <c r="P81" s="156"/>
      <c r="Q81" s="156"/>
      <c r="R81" s="156"/>
      <c r="S81" s="156"/>
      <c r="T81" s="157">
        <f t="shared" ref="T81:T90" si="7">SUM(H81:S81)</f>
        <v>10</v>
      </c>
      <c r="U81" s="158">
        <f>COUNT(H81:S81)</f>
        <v>5</v>
      </c>
      <c r="V81" s="159"/>
      <c r="W81" s="164"/>
      <c r="X81" s="161"/>
    </row>
    <row r="82" spans="2:24" ht="12" customHeight="1">
      <c r="B82" s="69" t="str">
        <f t="shared" si="5"/>
        <v>Tuipui Ferry SC</v>
      </c>
      <c r="C82" s="70">
        <v>82</v>
      </c>
      <c r="D82" s="125"/>
      <c r="E82" s="191">
        <v>2</v>
      </c>
      <c r="F82" s="192" t="s">
        <v>266</v>
      </c>
      <c r="G82" s="193" t="s">
        <v>704</v>
      </c>
      <c r="H82" s="155"/>
      <c r="I82" s="155">
        <v>1</v>
      </c>
      <c r="J82" s="155"/>
      <c r="K82" s="156">
        <v>1</v>
      </c>
      <c r="L82" s="156"/>
      <c r="M82" s="156"/>
      <c r="N82" s="156"/>
      <c r="O82" s="156"/>
      <c r="P82" s="156"/>
      <c r="Q82" s="156"/>
      <c r="R82" s="156"/>
      <c r="S82" s="156"/>
      <c r="T82" s="157">
        <f t="shared" si="7"/>
        <v>2</v>
      </c>
      <c r="U82" s="164">
        <f>U81</f>
        <v>5</v>
      </c>
      <c r="V82" s="159">
        <f>IF(U82=0,0,T82/U82)</f>
        <v>0.4</v>
      </c>
      <c r="W82" s="199"/>
      <c r="X82" s="177"/>
    </row>
    <row r="83" spans="2:24" ht="12" customHeight="1">
      <c r="B83" s="69" t="str">
        <f t="shared" si="5"/>
        <v>Tuipui Ferry SC</v>
      </c>
      <c r="C83" s="70">
        <v>83</v>
      </c>
      <c r="D83" s="125"/>
      <c r="E83" s="191">
        <v>3</v>
      </c>
      <c r="F83" s="192" t="s">
        <v>267</v>
      </c>
      <c r="G83" s="193" t="s">
        <v>704</v>
      </c>
      <c r="H83" s="360"/>
      <c r="I83" s="360"/>
      <c r="J83" s="360"/>
      <c r="K83" s="361">
        <v>2</v>
      </c>
      <c r="L83" s="361"/>
      <c r="M83" s="361"/>
      <c r="N83" s="361"/>
      <c r="O83" s="361"/>
      <c r="P83" s="361"/>
      <c r="Q83" s="361"/>
      <c r="R83" s="361"/>
      <c r="S83" s="156"/>
      <c r="T83" s="205">
        <f t="shared" si="7"/>
        <v>2</v>
      </c>
      <c r="U83" s="164">
        <f>T48</f>
        <v>4</v>
      </c>
      <c r="V83" s="171">
        <f t="shared" ref="V83:V90" si="8">IF(U83=0,0,T83/U83)</f>
        <v>0.5</v>
      </c>
      <c r="W83" s="199">
        <v>5</v>
      </c>
      <c r="X83" s="177" t="s">
        <v>268</v>
      </c>
    </row>
    <row r="84" spans="2:24" ht="12" customHeight="1">
      <c r="B84" s="69" t="str">
        <f t="shared" si="5"/>
        <v>Tuipui Ferry SC</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2</v>
      </c>
      <c r="V84" s="171">
        <f t="shared" si="8"/>
        <v>0</v>
      </c>
      <c r="W84" s="199">
        <v>5</v>
      </c>
      <c r="X84" s="177"/>
    </row>
    <row r="85" spans="2:24" ht="12" customHeight="1">
      <c r="B85" s="69" t="str">
        <f t="shared" si="5"/>
        <v>Tuipui Ferry SC</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2</v>
      </c>
      <c r="V85" s="171">
        <f t="shared" si="8"/>
        <v>0</v>
      </c>
      <c r="W85" s="164"/>
      <c r="X85" s="177"/>
    </row>
    <row r="86" spans="2:24" ht="12" customHeight="1">
      <c r="B86" s="69" t="str">
        <f t="shared" si="5"/>
        <v>Tuipui Ferry SC</v>
      </c>
      <c r="C86" s="70">
        <v>86</v>
      </c>
      <c r="D86" s="125"/>
      <c r="E86" s="191">
        <v>6</v>
      </c>
      <c r="F86" s="192" t="s">
        <v>84</v>
      </c>
      <c r="G86" s="193" t="s">
        <v>704</v>
      </c>
      <c r="H86" s="163"/>
      <c r="I86" s="163"/>
      <c r="J86" s="163"/>
      <c r="K86" s="156"/>
      <c r="L86" s="156"/>
      <c r="M86" s="156"/>
      <c r="N86" s="156"/>
      <c r="O86" s="156"/>
      <c r="P86" s="156"/>
      <c r="Q86" s="156"/>
      <c r="R86" s="156"/>
      <c r="S86" s="156"/>
      <c r="T86" s="157">
        <f t="shared" si="7"/>
        <v>0</v>
      </c>
      <c r="U86" s="164">
        <f>T62</f>
        <v>2</v>
      </c>
      <c r="V86" s="171">
        <f t="shared" si="8"/>
        <v>0</v>
      </c>
      <c r="W86" s="164"/>
      <c r="X86" s="177"/>
    </row>
    <row r="87" spans="2:24" ht="12" customHeight="1">
      <c r="B87" s="69" t="str">
        <f t="shared" si="5"/>
        <v>Tuipui Ferry SC</v>
      </c>
      <c r="C87" s="70">
        <v>87</v>
      </c>
      <c r="D87" s="125"/>
      <c r="E87" s="348">
        <v>7</v>
      </c>
      <c r="F87" s="192" t="s">
        <v>270</v>
      </c>
      <c r="G87" s="193" t="s">
        <v>704</v>
      </c>
      <c r="H87" s="155"/>
      <c r="I87" s="155"/>
      <c r="J87" s="155"/>
      <c r="K87" s="156"/>
      <c r="L87" s="156"/>
      <c r="M87" s="156"/>
      <c r="N87" s="156"/>
      <c r="O87" s="156"/>
      <c r="P87" s="156"/>
      <c r="Q87" s="156"/>
      <c r="R87" s="156"/>
      <c r="S87" s="156"/>
      <c r="T87" s="157">
        <f t="shared" si="7"/>
        <v>0</v>
      </c>
      <c r="U87" s="164">
        <f>T62</f>
        <v>2</v>
      </c>
      <c r="V87" s="171">
        <f t="shared" si="8"/>
        <v>0</v>
      </c>
      <c r="W87" s="199">
        <v>10</v>
      </c>
      <c r="X87" s="177"/>
    </row>
    <row r="88" spans="2:24" ht="12" customHeight="1">
      <c r="B88" s="69" t="str">
        <f t="shared" si="5"/>
        <v>Tuipui Ferry SC</v>
      </c>
      <c r="C88" s="70">
        <v>88</v>
      </c>
      <c r="D88" s="125"/>
      <c r="E88" s="348">
        <v>8</v>
      </c>
      <c r="F88" s="192" t="s">
        <v>271</v>
      </c>
      <c r="G88" s="193" t="s">
        <v>704</v>
      </c>
      <c r="H88" s="155"/>
      <c r="I88" s="155"/>
      <c r="J88" s="155"/>
      <c r="K88" s="156">
        <v>3</v>
      </c>
      <c r="L88" s="156"/>
      <c r="M88" s="156"/>
      <c r="N88" s="156"/>
      <c r="O88" s="156"/>
      <c r="P88" s="156"/>
      <c r="Q88" s="156"/>
      <c r="R88" s="156"/>
      <c r="S88" s="156"/>
      <c r="T88" s="157">
        <f t="shared" si="7"/>
        <v>3</v>
      </c>
      <c r="U88" s="158">
        <f>X23</f>
        <v>9.0022569178457168</v>
      </c>
      <c r="V88" s="171">
        <f t="shared" si="8"/>
        <v>0.33324976473987528</v>
      </c>
      <c r="W88" s="199">
        <v>5</v>
      </c>
      <c r="X88" s="161" t="s">
        <v>796</v>
      </c>
    </row>
    <row r="89" spans="2:24" ht="12" customHeight="1">
      <c r="B89" s="69" t="str">
        <f t="shared" si="5"/>
        <v>Tuipui Ferry SC</v>
      </c>
      <c r="C89" s="70">
        <v>89</v>
      </c>
      <c r="D89" s="125"/>
      <c r="E89" s="191">
        <v>9</v>
      </c>
      <c r="F89" s="192" t="s">
        <v>272</v>
      </c>
      <c r="G89" s="193" t="s">
        <v>704</v>
      </c>
      <c r="H89" s="155"/>
      <c r="I89" s="155">
        <v>2</v>
      </c>
      <c r="J89" s="155"/>
      <c r="K89" s="156">
        <v>2</v>
      </c>
      <c r="L89" s="156"/>
      <c r="M89" s="156"/>
      <c r="N89" s="156"/>
      <c r="O89" s="156"/>
      <c r="P89" s="156"/>
      <c r="Q89" s="156"/>
      <c r="R89" s="156"/>
      <c r="S89" s="156"/>
      <c r="T89" s="157">
        <f t="shared" si="7"/>
        <v>4</v>
      </c>
      <c r="U89" s="158">
        <f>X24</f>
        <v>8.9572456332564929</v>
      </c>
      <c r="V89" s="171">
        <f t="shared" si="8"/>
        <v>0.4465658488976551</v>
      </c>
      <c r="W89" s="164">
        <v>5</v>
      </c>
      <c r="X89" s="161" t="s">
        <v>796</v>
      </c>
    </row>
    <row r="90" spans="2:24" ht="12" customHeight="1">
      <c r="B90" s="69" t="str">
        <f t="shared" si="5"/>
        <v>Tuipui Ferry SC</v>
      </c>
      <c r="C90" s="70">
        <v>90</v>
      </c>
      <c r="D90" s="125"/>
      <c r="E90" s="191">
        <v>10</v>
      </c>
      <c r="F90" s="192" t="s">
        <v>273</v>
      </c>
      <c r="G90" s="193" t="s">
        <v>704</v>
      </c>
      <c r="H90" s="155"/>
      <c r="I90" s="155">
        <v>2</v>
      </c>
      <c r="J90" s="155"/>
      <c r="K90" s="156">
        <v>2</v>
      </c>
      <c r="L90" s="156"/>
      <c r="M90" s="156"/>
      <c r="N90" s="156"/>
      <c r="O90" s="156"/>
      <c r="P90" s="156"/>
      <c r="Q90" s="156"/>
      <c r="R90" s="156"/>
      <c r="S90" s="156"/>
      <c r="T90" s="157">
        <f t="shared" si="7"/>
        <v>4</v>
      </c>
      <c r="U90" s="158">
        <f>X25</f>
        <v>8.9348525191733152</v>
      </c>
      <c r="V90" s="171">
        <f t="shared" si="8"/>
        <v>0.44768506155153576</v>
      </c>
      <c r="W90" s="164">
        <v>5</v>
      </c>
      <c r="X90" s="161" t="s">
        <v>796</v>
      </c>
    </row>
    <row r="91" spans="2:24" ht="1.5" customHeight="1">
      <c r="B91" s="69" t="str">
        <f t="shared" si="5"/>
        <v>Tuipui Ferry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Tuipui Ferry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Tuipui Ferry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Tuipui Ferry SC</v>
      </c>
      <c r="C94" s="70">
        <v>94</v>
      </c>
      <c r="D94" s="125"/>
      <c r="E94" s="345">
        <v>1</v>
      </c>
      <c r="F94" s="195" t="s">
        <v>274</v>
      </c>
      <c r="G94" s="193" t="s">
        <v>704</v>
      </c>
      <c r="H94" s="174">
        <f>SUM(H95:H98)</f>
        <v>18</v>
      </c>
      <c r="I94" s="174">
        <f t="shared" ref="I94:S94" si="9">SUM(I95:I98)</f>
        <v>19</v>
      </c>
      <c r="J94" s="174">
        <f t="shared" si="9"/>
        <v>25</v>
      </c>
      <c r="K94" s="174">
        <f t="shared" si="9"/>
        <v>25</v>
      </c>
      <c r="L94" s="174">
        <f t="shared" si="9"/>
        <v>24</v>
      </c>
      <c r="M94" s="174">
        <f t="shared" si="9"/>
        <v>0</v>
      </c>
      <c r="N94" s="174">
        <f t="shared" si="9"/>
        <v>0</v>
      </c>
      <c r="O94" s="174">
        <f t="shared" si="9"/>
        <v>0</v>
      </c>
      <c r="P94" s="174">
        <f t="shared" si="9"/>
        <v>0</v>
      </c>
      <c r="Q94" s="174">
        <f t="shared" si="9"/>
        <v>0</v>
      </c>
      <c r="R94" s="174">
        <f t="shared" si="9"/>
        <v>0</v>
      </c>
      <c r="S94" s="174">
        <f t="shared" si="9"/>
        <v>0</v>
      </c>
      <c r="T94" s="157">
        <f t="shared" ref="T94:T101" si="10">SUM(H94:S94)</f>
        <v>111</v>
      </c>
      <c r="U94" s="164">
        <f>10*G20/100</f>
        <v>55.8</v>
      </c>
      <c r="V94" s="171">
        <f>IF(U94=0,0,T94/U94)</f>
        <v>1.989247311827957</v>
      </c>
      <c r="W94" s="199">
        <v>10</v>
      </c>
      <c r="X94" s="177"/>
    </row>
    <row r="95" spans="2:24" ht="15.9" customHeight="1">
      <c r="B95" s="69" t="str">
        <f t="shared" si="5"/>
        <v>Tuipui Ferry SC</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Tuipui Ferry SC</v>
      </c>
      <c r="C96" s="70">
        <v>96</v>
      </c>
      <c r="D96" s="125"/>
      <c r="E96" s="191"/>
      <c r="F96" s="203" t="s">
        <v>624</v>
      </c>
      <c r="G96" s="193" t="s">
        <v>704</v>
      </c>
      <c r="H96" s="155"/>
      <c r="I96" s="155"/>
      <c r="J96" s="155"/>
      <c r="K96" s="156"/>
      <c r="L96" s="156"/>
      <c r="M96" s="156"/>
      <c r="N96" s="156"/>
      <c r="O96" s="156"/>
      <c r="P96" s="156"/>
      <c r="Q96" s="156"/>
      <c r="R96" s="156"/>
      <c r="S96" s="156"/>
      <c r="T96" s="157">
        <f t="shared" si="10"/>
        <v>0</v>
      </c>
      <c r="U96" s="164"/>
      <c r="V96" s="171">
        <f>IF(T94=0,0,T96/T94)</f>
        <v>0</v>
      </c>
      <c r="W96" s="164"/>
      <c r="X96" s="177"/>
    </row>
    <row r="97" spans="2:26" ht="13.5" customHeight="1">
      <c r="B97" s="69" t="str">
        <f t="shared" si="5"/>
        <v>Tuipui Ferry SC</v>
      </c>
      <c r="C97" s="70">
        <v>97</v>
      </c>
      <c r="D97" s="125"/>
      <c r="E97" s="191"/>
      <c r="F97" s="203" t="s">
        <v>626</v>
      </c>
      <c r="G97" s="193" t="s">
        <v>704</v>
      </c>
      <c r="H97" s="155">
        <v>8</v>
      </c>
      <c r="I97" s="155">
        <v>9</v>
      </c>
      <c r="J97" s="155">
        <v>7</v>
      </c>
      <c r="K97" s="156">
        <v>10</v>
      </c>
      <c r="L97" s="156">
        <v>7</v>
      </c>
      <c r="M97" s="156"/>
      <c r="N97" s="156"/>
      <c r="O97" s="156"/>
      <c r="P97" s="156"/>
      <c r="Q97" s="156"/>
      <c r="R97" s="156"/>
      <c r="S97" s="156"/>
      <c r="T97" s="157">
        <f t="shared" si="10"/>
        <v>41</v>
      </c>
      <c r="U97" s="164"/>
      <c r="V97" s="171">
        <f>IF(T94=0,0,T97/T94)</f>
        <v>0.36936936936936937</v>
      </c>
      <c r="W97" s="164"/>
      <c r="X97" s="177"/>
    </row>
    <row r="98" spans="2:26" ht="13.5" customHeight="1">
      <c r="B98" s="69" t="str">
        <f t="shared" si="5"/>
        <v>Tuipui Ferry SC</v>
      </c>
      <c r="C98" s="70">
        <v>98</v>
      </c>
      <c r="D98" s="125"/>
      <c r="E98" s="191"/>
      <c r="F98" s="195" t="s">
        <v>794</v>
      </c>
      <c r="G98" s="193" t="s">
        <v>704</v>
      </c>
      <c r="H98" s="155">
        <v>10</v>
      </c>
      <c r="I98" s="155">
        <v>10</v>
      </c>
      <c r="J98" s="155">
        <v>18</v>
      </c>
      <c r="K98" s="156">
        <v>15</v>
      </c>
      <c r="L98" s="156">
        <v>17</v>
      </c>
      <c r="M98" s="156"/>
      <c r="N98" s="156"/>
      <c r="O98" s="156"/>
      <c r="P98" s="156"/>
      <c r="Q98" s="156"/>
      <c r="R98" s="156"/>
      <c r="S98" s="156"/>
      <c r="T98" s="157">
        <f t="shared" si="10"/>
        <v>70</v>
      </c>
      <c r="U98" s="164"/>
      <c r="V98" s="171">
        <f>IF(T94=0,0,T98/T94)</f>
        <v>0.63063063063063063</v>
      </c>
      <c r="W98" s="164"/>
      <c r="X98" s="177"/>
    </row>
    <row r="99" spans="2:26" ht="13.5" customHeight="1">
      <c r="B99" s="69" t="str">
        <f t="shared" si="5"/>
        <v>Tuipui Ferry SC</v>
      </c>
      <c r="C99" s="70">
        <v>99</v>
      </c>
      <c r="D99" s="125"/>
      <c r="E99" s="191">
        <v>2</v>
      </c>
      <c r="F99" s="195" t="s">
        <v>91</v>
      </c>
      <c r="G99" s="193" t="s">
        <v>704</v>
      </c>
      <c r="H99" s="155"/>
      <c r="I99" s="155">
        <v>1</v>
      </c>
      <c r="J99" s="155"/>
      <c r="K99" s="156">
        <v>2</v>
      </c>
      <c r="L99" s="156"/>
      <c r="M99" s="156"/>
      <c r="N99" s="156"/>
      <c r="O99" s="156"/>
      <c r="P99" s="156"/>
      <c r="Q99" s="156"/>
      <c r="R99" s="156"/>
      <c r="S99" s="156"/>
      <c r="T99" s="157">
        <f t="shared" si="10"/>
        <v>3</v>
      </c>
      <c r="U99" s="164">
        <f>T101</f>
        <v>14</v>
      </c>
      <c r="V99" s="357">
        <f>IF(U99=0,0,T99/U99)</f>
        <v>0.21428571428571427</v>
      </c>
      <c r="W99" s="167"/>
      <c r="X99" s="161" t="s">
        <v>797</v>
      </c>
    </row>
    <row r="100" spans="2:26" ht="13.5" customHeight="1">
      <c r="B100" s="69" t="str">
        <f t="shared" si="5"/>
        <v>Tuipui Ferry SC</v>
      </c>
      <c r="C100" s="70">
        <v>100</v>
      </c>
      <c r="D100" s="125"/>
      <c r="E100" s="191"/>
      <c r="F100" s="195" t="s">
        <v>92</v>
      </c>
      <c r="G100" s="193" t="s">
        <v>704</v>
      </c>
      <c r="H100" s="155"/>
      <c r="I100" s="155">
        <v>3</v>
      </c>
      <c r="J100" s="155">
        <v>4</v>
      </c>
      <c r="K100" s="156">
        <v>4</v>
      </c>
      <c r="L100" s="156"/>
      <c r="M100" s="156"/>
      <c r="N100" s="156"/>
      <c r="O100" s="156"/>
      <c r="P100" s="156"/>
      <c r="Q100" s="156"/>
      <c r="R100" s="156"/>
      <c r="S100" s="156"/>
      <c r="T100" s="157">
        <f t="shared" si="10"/>
        <v>11</v>
      </c>
      <c r="U100" s="164">
        <f>T101</f>
        <v>14</v>
      </c>
      <c r="V100" s="357">
        <f>IF(U100=0,0,T100/U100)</f>
        <v>0.7857142857142857</v>
      </c>
      <c r="W100" s="167"/>
      <c r="X100" s="161" t="s">
        <v>797</v>
      </c>
    </row>
    <row r="101" spans="2:26" ht="13.5" customHeight="1">
      <c r="B101" s="69" t="str">
        <f t="shared" si="5"/>
        <v>Tuipui Ferry SC</v>
      </c>
      <c r="C101" s="70">
        <v>101</v>
      </c>
      <c r="D101" s="125"/>
      <c r="E101" s="348"/>
      <c r="F101" s="195" t="s">
        <v>93</v>
      </c>
      <c r="G101" s="193" t="s">
        <v>704</v>
      </c>
      <c r="H101" s="174">
        <f t="shared" ref="H101:S101" si="11">SUM(H99:H100)</f>
        <v>0</v>
      </c>
      <c r="I101" s="174">
        <f t="shared" si="11"/>
        <v>4</v>
      </c>
      <c r="J101" s="174">
        <f t="shared" si="11"/>
        <v>4</v>
      </c>
      <c r="K101" s="174">
        <f t="shared" si="11"/>
        <v>6</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14</v>
      </c>
      <c r="U101" s="164"/>
      <c r="V101" s="363">
        <f>IF(G20=0,0,T101*1000/G20)</f>
        <v>25.089605734767026</v>
      </c>
      <c r="W101" s="354" t="s">
        <v>275</v>
      </c>
      <c r="X101" s="177"/>
      <c r="Z101" s="364"/>
    </row>
    <row r="102" spans="2:26" ht="13.5" customHeight="1">
      <c r="B102" s="69" t="str">
        <f t="shared" si="5"/>
        <v>Tuipui Ferry SC</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Tuipui Ferry SC</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Tuipui Ferry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Tuipui Ferry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Tuipui Ferry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Tuipui Ferry SC</v>
      </c>
      <c r="C107" s="70">
        <v>107</v>
      </c>
      <c r="D107" s="125"/>
      <c r="E107" s="348">
        <v>1</v>
      </c>
      <c r="F107" s="195" t="s">
        <v>278</v>
      </c>
      <c r="G107" s="193" t="s">
        <v>704</v>
      </c>
      <c r="H107" s="155">
        <v>1</v>
      </c>
      <c r="I107" s="155"/>
      <c r="J107" s="155"/>
      <c r="K107" s="155"/>
      <c r="L107" s="155"/>
      <c r="M107" s="155"/>
      <c r="N107" s="155"/>
      <c r="O107" s="155"/>
      <c r="P107" s="155"/>
      <c r="Q107" s="155"/>
      <c r="R107" s="155"/>
      <c r="S107" s="155"/>
      <c r="T107" s="157">
        <f>SUM(H107:S107)</f>
        <v>1</v>
      </c>
      <c r="U107" s="164">
        <f>2*T163/100</f>
        <v>8.2799999999999994</v>
      </c>
      <c r="V107" s="171">
        <f>IF(U107=0,0,T107/U107)</f>
        <v>0.12077294685990339</v>
      </c>
      <c r="W107" s="164">
        <v>10</v>
      </c>
      <c r="X107" s="177"/>
    </row>
    <row r="108" spans="2:26" ht="1.5" customHeight="1">
      <c r="B108" s="69" t="str">
        <f t="shared" si="5"/>
        <v>Tuipui Ferry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Tuipui Ferry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Tuipui Ferry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Tuipui Ferry SC</v>
      </c>
      <c r="C111" s="70">
        <v>111</v>
      </c>
      <c r="D111" s="125"/>
      <c r="E111" s="348">
        <v>1</v>
      </c>
      <c r="F111" s="195" t="s">
        <v>279</v>
      </c>
      <c r="G111" s="193" t="s">
        <v>704</v>
      </c>
      <c r="H111" s="204">
        <f t="shared" ref="H111:S111" si="12">SUM(H112:H113)/2</f>
        <v>37</v>
      </c>
      <c r="I111" s="204">
        <f t="shared" si="12"/>
        <v>7</v>
      </c>
      <c r="J111" s="204">
        <f t="shared" si="12"/>
        <v>8.5</v>
      </c>
      <c r="K111" s="204">
        <f t="shared" si="12"/>
        <v>2.5</v>
      </c>
      <c r="L111" s="204">
        <f t="shared" si="12"/>
        <v>3.5</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58.5</v>
      </c>
      <c r="U111" s="158">
        <f>X28</f>
        <v>206.46</v>
      </c>
      <c r="V111" s="171">
        <f t="shared" ref="V111:V121" si="14">IF(U111=0,0,T111/U111)</f>
        <v>0.28334786399302525</v>
      </c>
      <c r="W111" s="164">
        <v>10</v>
      </c>
      <c r="X111" s="161" t="s">
        <v>796</v>
      </c>
    </row>
    <row r="112" spans="2:26" ht="14.25" customHeight="1">
      <c r="B112" s="69" t="str">
        <f t="shared" si="5"/>
        <v>Tuipui Ferry SC</v>
      </c>
      <c r="C112" s="70">
        <v>112</v>
      </c>
      <c r="D112" s="125"/>
      <c r="E112" s="348"/>
      <c r="F112" s="195" t="s">
        <v>280</v>
      </c>
      <c r="G112" s="193" t="s">
        <v>704</v>
      </c>
      <c r="H112" s="155">
        <v>37</v>
      </c>
      <c r="I112" s="155">
        <v>14</v>
      </c>
      <c r="J112" s="155">
        <v>17</v>
      </c>
      <c r="K112" s="156">
        <v>5</v>
      </c>
      <c r="L112" s="156">
        <v>7</v>
      </c>
      <c r="M112" s="156"/>
      <c r="N112" s="156"/>
      <c r="O112" s="156"/>
      <c r="P112" s="156"/>
      <c r="Q112" s="156"/>
      <c r="R112" s="156"/>
      <c r="S112" s="156"/>
      <c r="T112" s="157">
        <f t="shared" si="13"/>
        <v>80</v>
      </c>
      <c r="U112" s="158">
        <f>X28</f>
        <v>206.46</v>
      </c>
      <c r="V112" s="171">
        <f t="shared" si="14"/>
        <v>0.38748425845200035</v>
      </c>
      <c r="W112" s="164"/>
      <c r="X112" s="161" t="s">
        <v>796</v>
      </c>
    </row>
    <row r="113" spans="2:26" ht="14.25" customHeight="1">
      <c r="B113" s="69" t="str">
        <f t="shared" si="5"/>
        <v>Tuipui Ferry SC</v>
      </c>
      <c r="C113" s="70">
        <v>113</v>
      </c>
      <c r="D113" s="125"/>
      <c r="E113" s="348"/>
      <c r="F113" s="195" t="s">
        <v>281</v>
      </c>
      <c r="G113" s="193" t="s">
        <v>704</v>
      </c>
      <c r="H113" s="155">
        <v>37</v>
      </c>
      <c r="I113" s="155"/>
      <c r="J113" s="155"/>
      <c r="K113" s="156"/>
      <c r="L113" s="156"/>
      <c r="M113" s="156"/>
      <c r="N113" s="156"/>
      <c r="O113" s="156"/>
      <c r="P113" s="156"/>
      <c r="Q113" s="156"/>
      <c r="R113" s="156"/>
      <c r="S113" s="156"/>
      <c r="T113" s="157">
        <f t="shared" si="13"/>
        <v>37</v>
      </c>
      <c r="U113" s="158">
        <f>X28</f>
        <v>206.46</v>
      </c>
      <c r="V113" s="171">
        <f t="shared" si="14"/>
        <v>0.17921146953405018</v>
      </c>
      <c r="W113" s="164"/>
      <c r="X113" s="161" t="s">
        <v>796</v>
      </c>
    </row>
    <row r="114" spans="2:26" ht="14.25" customHeight="1">
      <c r="B114" s="69" t="str">
        <f t="shared" si="5"/>
        <v>Tuipui Ferry SC</v>
      </c>
      <c r="C114" s="70">
        <v>114</v>
      </c>
      <c r="D114" s="125"/>
      <c r="E114" s="348">
        <v>2</v>
      </c>
      <c r="F114" s="195" t="s">
        <v>282</v>
      </c>
      <c r="G114" s="193" t="s">
        <v>704</v>
      </c>
      <c r="H114" s="204">
        <f t="shared" ref="H114:S114" si="15">SUM(H115:H117)/3</f>
        <v>9.3333333333333339</v>
      </c>
      <c r="I114" s="204">
        <f t="shared" si="15"/>
        <v>0</v>
      </c>
      <c r="J114" s="204">
        <f t="shared" si="15"/>
        <v>0</v>
      </c>
      <c r="K114" s="204">
        <f t="shared" si="15"/>
        <v>0</v>
      </c>
      <c r="L114" s="204">
        <f t="shared" si="15"/>
        <v>0</v>
      </c>
      <c r="M114" s="204">
        <f t="shared" si="15"/>
        <v>0</v>
      </c>
      <c r="N114" s="204">
        <f t="shared" si="15"/>
        <v>0</v>
      </c>
      <c r="O114" s="204">
        <f t="shared" si="15"/>
        <v>0</v>
      </c>
      <c r="P114" s="204">
        <f t="shared" si="15"/>
        <v>0</v>
      </c>
      <c r="Q114" s="204">
        <f t="shared" si="15"/>
        <v>0</v>
      </c>
      <c r="R114" s="204">
        <f t="shared" si="15"/>
        <v>0</v>
      </c>
      <c r="S114" s="204">
        <f t="shared" si="15"/>
        <v>0</v>
      </c>
      <c r="T114" s="157">
        <f t="shared" si="13"/>
        <v>9.3333333333333339</v>
      </c>
      <c r="U114" s="158">
        <f>X28</f>
        <v>206.46</v>
      </c>
      <c r="V114" s="171">
        <f t="shared" si="14"/>
        <v>4.5206496819400047E-2</v>
      </c>
      <c r="W114" s="164">
        <v>10</v>
      </c>
      <c r="X114" s="161" t="s">
        <v>796</v>
      </c>
    </row>
    <row r="115" spans="2:26" ht="14.25" customHeight="1">
      <c r="B115" s="69" t="str">
        <f t="shared" si="5"/>
        <v>Tuipui Ferry SC</v>
      </c>
      <c r="C115" s="70">
        <v>115</v>
      </c>
      <c r="D115" s="125"/>
      <c r="E115" s="348"/>
      <c r="F115" s="195" t="s">
        <v>283</v>
      </c>
      <c r="G115" s="193" t="s">
        <v>704</v>
      </c>
      <c r="H115" s="155">
        <v>3</v>
      </c>
      <c r="I115" s="155"/>
      <c r="J115" s="155"/>
      <c r="K115" s="156"/>
      <c r="L115" s="156"/>
      <c r="M115" s="156"/>
      <c r="N115" s="156"/>
      <c r="O115" s="156"/>
      <c r="P115" s="156"/>
      <c r="Q115" s="156"/>
      <c r="R115" s="156"/>
      <c r="S115" s="156"/>
      <c r="T115" s="157">
        <f t="shared" si="13"/>
        <v>3</v>
      </c>
      <c r="U115" s="158">
        <f>U114*49/100</f>
        <v>101.16540000000001</v>
      </c>
      <c r="V115" s="171">
        <f t="shared" si="14"/>
        <v>2.9654407534591865E-2</v>
      </c>
      <c r="W115" s="164"/>
      <c r="X115" s="161" t="s">
        <v>796</v>
      </c>
    </row>
    <row r="116" spans="2:26" ht="14.25" customHeight="1">
      <c r="B116" s="69" t="str">
        <f t="shared" si="5"/>
        <v>Tuipui Ferry SC</v>
      </c>
      <c r="C116" s="70">
        <v>116</v>
      </c>
      <c r="D116" s="125"/>
      <c r="E116" s="348"/>
      <c r="F116" s="195" t="s">
        <v>284</v>
      </c>
      <c r="G116" s="193" t="s">
        <v>704</v>
      </c>
      <c r="H116" s="155"/>
      <c r="I116" s="155"/>
      <c r="J116" s="155"/>
      <c r="K116" s="156"/>
      <c r="L116" s="156"/>
      <c r="M116" s="156"/>
      <c r="N116" s="156"/>
      <c r="O116" s="156"/>
      <c r="P116" s="156"/>
      <c r="Q116" s="156"/>
      <c r="R116" s="156"/>
      <c r="S116" s="156"/>
      <c r="T116" s="157">
        <f t="shared" si="13"/>
        <v>0</v>
      </c>
      <c r="U116" s="158">
        <f>U115</f>
        <v>101.16540000000001</v>
      </c>
      <c r="V116" s="171">
        <f t="shared" si="14"/>
        <v>0</v>
      </c>
      <c r="W116" s="164"/>
      <c r="X116" s="161" t="s">
        <v>796</v>
      </c>
    </row>
    <row r="117" spans="2:26" ht="13.5" customHeight="1">
      <c r="B117" s="69" t="str">
        <f t="shared" si="5"/>
        <v>Tuipui Ferry SC</v>
      </c>
      <c r="C117" s="70">
        <v>117</v>
      </c>
      <c r="D117" s="125"/>
      <c r="E117" s="348"/>
      <c r="F117" s="195" t="s">
        <v>285</v>
      </c>
      <c r="G117" s="193" t="s">
        <v>704</v>
      </c>
      <c r="H117" s="155">
        <v>25</v>
      </c>
      <c r="I117" s="155"/>
      <c r="J117" s="155"/>
      <c r="K117" s="156"/>
      <c r="L117" s="156"/>
      <c r="M117" s="156"/>
      <c r="N117" s="156"/>
      <c r="O117" s="156"/>
      <c r="P117" s="156"/>
      <c r="Q117" s="156"/>
      <c r="R117" s="156"/>
      <c r="S117" s="156"/>
      <c r="T117" s="157">
        <f t="shared" si="13"/>
        <v>25</v>
      </c>
      <c r="U117" s="158">
        <f>U114</f>
        <v>206.46</v>
      </c>
      <c r="V117" s="171">
        <f t="shared" si="14"/>
        <v>0.12108883076625011</v>
      </c>
      <c r="W117" s="164"/>
      <c r="X117" s="161" t="s">
        <v>796</v>
      </c>
    </row>
    <row r="118" spans="2:26" ht="14.25" customHeight="1">
      <c r="B118" s="69" t="str">
        <f t="shared" si="5"/>
        <v>Tuipui Ferry SC</v>
      </c>
      <c r="C118" s="70">
        <v>118</v>
      </c>
      <c r="D118" s="125"/>
      <c r="E118" s="191">
        <v>3</v>
      </c>
      <c r="F118" s="195" t="s">
        <v>102</v>
      </c>
      <c r="G118" s="193" t="s">
        <v>704</v>
      </c>
      <c r="H118" s="174">
        <f t="shared" ref="H118:S118" si="16">SUM(H119:H121)</f>
        <v>1</v>
      </c>
      <c r="I118" s="174">
        <f t="shared" si="16"/>
        <v>0</v>
      </c>
      <c r="J118" s="174">
        <f t="shared" si="16"/>
        <v>1</v>
      </c>
      <c r="K118" s="174">
        <f t="shared" si="16"/>
        <v>1</v>
      </c>
      <c r="L118" s="174">
        <f t="shared" si="16"/>
        <v>1</v>
      </c>
      <c r="M118" s="174">
        <f t="shared" si="16"/>
        <v>0</v>
      </c>
      <c r="N118" s="174">
        <f t="shared" si="16"/>
        <v>0</v>
      </c>
      <c r="O118" s="174">
        <f t="shared" si="16"/>
        <v>0</v>
      </c>
      <c r="P118" s="174">
        <f t="shared" si="16"/>
        <v>0</v>
      </c>
      <c r="Q118" s="174">
        <f t="shared" si="16"/>
        <v>0</v>
      </c>
      <c r="R118" s="174">
        <f t="shared" si="16"/>
        <v>0</v>
      </c>
      <c r="S118" s="174">
        <f t="shared" si="16"/>
        <v>0</v>
      </c>
      <c r="T118" s="157">
        <f t="shared" si="13"/>
        <v>4</v>
      </c>
      <c r="U118" s="164">
        <f>T111</f>
        <v>58.5</v>
      </c>
      <c r="V118" s="171">
        <f t="shared" si="14"/>
        <v>6.8376068376068383E-2</v>
      </c>
      <c r="W118" s="167"/>
      <c r="X118" s="161" t="s">
        <v>795</v>
      </c>
    </row>
    <row r="119" spans="2:26" ht="14.25" customHeight="1">
      <c r="B119" s="69" t="str">
        <f t="shared" si="5"/>
        <v>Tuipui Ferry SC</v>
      </c>
      <c r="C119" s="70">
        <v>119</v>
      </c>
      <c r="D119" s="125"/>
      <c r="E119" s="191"/>
      <c r="F119" s="203" t="s">
        <v>630</v>
      </c>
      <c r="G119" s="193" t="s">
        <v>704</v>
      </c>
      <c r="H119" s="155">
        <v>1</v>
      </c>
      <c r="I119" s="155"/>
      <c r="J119" s="155">
        <v>1</v>
      </c>
      <c r="K119" s="156">
        <v>1</v>
      </c>
      <c r="L119" s="156">
        <v>1</v>
      </c>
      <c r="M119" s="156"/>
      <c r="N119" s="156"/>
      <c r="O119" s="156"/>
      <c r="P119" s="156"/>
      <c r="Q119" s="156"/>
      <c r="R119" s="156"/>
      <c r="S119" s="156"/>
      <c r="T119" s="157">
        <f t="shared" si="13"/>
        <v>4</v>
      </c>
      <c r="U119" s="164">
        <f t="shared" ref="U119:U121" si="17">T112</f>
        <v>80</v>
      </c>
      <c r="V119" s="171">
        <f t="shared" si="14"/>
        <v>0.05</v>
      </c>
      <c r="W119" s="167"/>
      <c r="X119" s="161" t="s">
        <v>795</v>
      </c>
    </row>
    <row r="120" spans="2:26" ht="14.25" customHeight="1">
      <c r="B120" s="69" t="str">
        <f t="shared" si="5"/>
        <v>Tuipui Ferry SC</v>
      </c>
      <c r="C120" s="70">
        <v>120</v>
      </c>
      <c r="D120" s="125"/>
      <c r="E120" s="191"/>
      <c r="F120" s="203" t="s">
        <v>631</v>
      </c>
      <c r="G120" s="193" t="s">
        <v>704</v>
      </c>
      <c r="H120" s="155"/>
      <c r="I120" s="155"/>
      <c r="J120" s="155"/>
      <c r="K120" s="156"/>
      <c r="L120" s="156"/>
      <c r="M120" s="156"/>
      <c r="N120" s="156"/>
      <c r="O120" s="156"/>
      <c r="P120" s="156"/>
      <c r="Q120" s="156"/>
      <c r="R120" s="156"/>
      <c r="S120" s="156"/>
      <c r="T120" s="157">
        <f t="shared" si="13"/>
        <v>0</v>
      </c>
      <c r="U120" s="164">
        <f t="shared" si="17"/>
        <v>37</v>
      </c>
      <c r="V120" s="171">
        <f t="shared" si="14"/>
        <v>0</v>
      </c>
      <c r="W120" s="167"/>
      <c r="X120" s="161" t="s">
        <v>795</v>
      </c>
    </row>
    <row r="121" spans="2:26" ht="14.25" customHeight="1">
      <c r="B121" s="69" t="str">
        <f t="shared" si="5"/>
        <v>Tuipui Ferry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9.3333333333333339</v>
      </c>
      <c r="V121" s="171">
        <f t="shared" si="14"/>
        <v>0</v>
      </c>
      <c r="W121" s="167"/>
      <c r="X121" s="161" t="s">
        <v>795</v>
      </c>
    </row>
    <row r="122" spans="2:26" ht="1.5" customHeight="1">
      <c r="B122" s="69" t="str">
        <f t="shared" si="5"/>
        <v>Tuipui Ferry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Tuipui Ferry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Tuipui Ferry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Tuipui Ferry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Tuipui Ferry SC</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Tuipui Ferry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Tuipui Ferry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Tuipui Ferry SC</v>
      </c>
      <c r="C129" s="70">
        <v>129</v>
      </c>
      <c r="D129" s="125"/>
      <c r="E129" s="191">
        <v>5</v>
      </c>
      <c r="F129" s="195" t="s">
        <v>114</v>
      </c>
      <c r="G129" s="193" t="s">
        <v>704</v>
      </c>
      <c r="H129" s="155"/>
      <c r="I129" s="155"/>
      <c r="J129" s="155"/>
      <c r="K129" s="156"/>
      <c r="L129" s="156"/>
      <c r="M129" s="156"/>
      <c r="N129" s="156"/>
      <c r="O129" s="156"/>
      <c r="P129" s="156"/>
      <c r="Q129" s="156"/>
      <c r="R129" s="156"/>
      <c r="S129" s="156"/>
      <c r="T129" s="157">
        <f>SUM(H129:S129)</f>
        <v>0</v>
      </c>
      <c r="U129" s="164"/>
      <c r="V129" s="369">
        <f>IF(G20=0,0,(T125+T126+T127+T128+T129)*1000/G20)</f>
        <v>0</v>
      </c>
      <c r="W129" s="367" t="s">
        <v>650</v>
      </c>
      <c r="X129" s="177"/>
    </row>
    <row r="130" spans="2:25" ht="1.5" customHeight="1">
      <c r="B130" s="69" t="str">
        <f t="shared" ref="B130:B174" si="18">B129</f>
        <v>Tuipui Ferry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Tuipui Ferry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Tuipui Ferry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Tuipui Ferry SC</v>
      </c>
      <c r="C133" s="70">
        <v>133</v>
      </c>
      <c r="D133" s="125"/>
      <c r="E133" s="152">
        <v>1</v>
      </c>
      <c r="F133" s="172" t="s">
        <v>293</v>
      </c>
      <c r="G133" s="193" t="s">
        <v>86</v>
      </c>
      <c r="H133" s="155"/>
      <c r="I133" s="155"/>
      <c r="J133" s="155"/>
      <c r="K133" s="156"/>
      <c r="L133" s="156"/>
      <c r="M133" s="156"/>
      <c r="N133" s="156"/>
      <c r="O133" s="156"/>
      <c r="P133" s="156"/>
      <c r="Q133" s="156"/>
      <c r="R133" s="156"/>
      <c r="S133" s="156"/>
      <c r="T133" s="157">
        <f>SUM(H133:S133)</f>
        <v>0</v>
      </c>
      <c r="U133" s="164">
        <f>T56</f>
        <v>2</v>
      </c>
      <c r="V133" s="171">
        <f>IF(U133=0,0,T133/U133)</f>
        <v>0</v>
      </c>
      <c r="W133" s="164"/>
      <c r="X133" s="177"/>
    </row>
    <row r="134" spans="2:25" ht="15" customHeight="1">
      <c r="B134" s="69" t="str">
        <f t="shared" si="18"/>
        <v>Tuipui Ferry SC</v>
      </c>
      <c r="C134" s="70">
        <v>134</v>
      </c>
      <c r="D134" s="125"/>
      <c r="E134" s="152">
        <v>2</v>
      </c>
      <c r="F134" s="192" t="s">
        <v>85</v>
      </c>
      <c r="G134" s="193" t="s">
        <v>86</v>
      </c>
      <c r="H134" s="155"/>
      <c r="I134" s="155"/>
      <c r="J134" s="155"/>
      <c r="K134" s="156"/>
      <c r="L134" s="156"/>
      <c r="M134" s="156"/>
      <c r="N134" s="156"/>
      <c r="O134" s="156"/>
      <c r="P134" s="156"/>
      <c r="Q134" s="156"/>
      <c r="R134" s="156"/>
      <c r="S134" s="156"/>
      <c r="T134" s="157">
        <f>SUM(H134:S134)</f>
        <v>0</v>
      </c>
      <c r="U134" s="158">
        <f>G27</f>
        <v>15</v>
      </c>
      <c r="V134" s="171">
        <f>IF(U134=0,0,T134/U134)</f>
        <v>0</v>
      </c>
      <c r="W134" s="199"/>
      <c r="X134" s="161" t="s">
        <v>796</v>
      </c>
    </row>
    <row r="135" spans="2:25" ht="1.5" customHeight="1">
      <c r="B135" s="69" t="str">
        <f t="shared" si="18"/>
        <v>Tuipui Ferry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Tuipui Ferry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Tuipui Ferry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Tuipui Ferry SC</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Tuipui Ferry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Tuipui Ferry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Tuipui Ferry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Tuipui Ferry SC</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Tuipui Ferry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Tuipui Ferry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Tuipui Ferry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Tuipui Ferry SC</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Tuipui Ferry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Tuipui Ferry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Tuipui Ferry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Tuipui Ferry SC</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Tuipui Ferry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Tuipui Ferry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Tuipui Ferry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Tuipui Ferry SC</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Tuipui Ferry SC</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Tuipui Ferry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Tuipui Ferry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Tuipui Ferry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Tuipui Ferry SC</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Tuipui Ferry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Tuipui Ferry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Tuipui Ferry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Tuipui Ferry SC</v>
      </c>
      <c r="C163" s="70">
        <v>163</v>
      </c>
      <c r="D163" s="125"/>
      <c r="E163" s="152">
        <v>1</v>
      </c>
      <c r="F163" s="349" t="s">
        <v>309</v>
      </c>
      <c r="G163" s="193" t="s">
        <v>310</v>
      </c>
      <c r="H163" s="155">
        <v>164</v>
      </c>
      <c r="I163" s="155">
        <v>55</v>
      </c>
      <c r="J163" s="155">
        <v>50</v>
      </c>
      <c r="K163" s="155">
        <v>89</v>
      </c>
      <c r="L163" s="155">
        <v>56</v>
      </c>
      <c r="M163" s="155"/>
      <c r="N163" s="155"/>
      <c r="O163" s="155"/>
      <c r="P163" s="155"/>
      <c r="Q163" s="155"/>
      <c r="R163" s="155"/>
      <c r="S163" s="155"/>
      <c r="T163" s="157">
        <f t="shared" ref="T163:T169" si="19">SUM(H163:S163)</f>
        <v>414</v>
      </c>
      <c r="U163" s="158">
        <f>40*G20/100</f>
        <v>223.2</v>
      </c>
      <c r="V163" s="171">
        <f t="shared" ref="V163:V168" si="20">IF(U163=0,0,T163/U163)</f>
        <v>1.8548387096774195</v>
      </c>
      <c r="W163" s="164">
        <v>5</v>
      </c>
      <c r="X163" s="161" t="s">
        <v>796</v>
      </c>
    </row>
    <row r="164" spans="2:24" ht="20.25" customHeight="1">
      <c r="B164" s="69" t="str">
        <f t="shared" si="18"/>
        <v>Tuipui Ferry SC</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Tuipui Ferry SC</v>
      </c>
      <c r="C165" s="70">
        <v>165</v>
      </c>
      <c r="D165" s="125"/>
      <c r="E165" s="152">
        <v>3</v>
      </c>
      <c r="F165" s="195" t="s">
        <v>119</v>
      </c>
      <c r="G165" s="193" t="s">
        <v>705</v>
      </c>
      <c r="H165" s="163">
        <v>2</v>
      </c>
      <c r="I165" s="163"/>
      <c r="J165" s="163"/>
      <c r="K165" s="163"/>
      <c r="L165" s="163"/>
      <c r="M165" s="163"/>
      <c r="N165" s="163"/>
      <c r="O165" s="163"/>
      <c r="P165" s="163"/>
      <c r="Q165" s="163"/>
      <c r="R165" s="163"/>
      <c r="S165" s="163"/>
      <c r="T165" s="157">
        <f>COUNTIF(H165:S165,1)</f>
        <v>0</v>
      </c>
      <c r="U165" s="158">
        <f>COUNT(H165:S165)</f>
        <v>1</v>
      </c>
      <c r="V165" s="171">
        <f t="shared" si="20"/>
        <v>0</v>
      </c>
      <c r="W165" s="164"/>
      <c r="X165" s="161"/>
    </row>
    <row r="166" spans="2:24" ht="14.25" customHeight="1">
      <c r="B166" s="69" t="str">
        <f t="shared" si="18"/>
        <v>Tuipui Ferry SC</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11.16</v>
      </c>
      <c r="V166" s="171">
        <f t="shared" si="20"/>
        <v>0</v>
      </c>
      <c r="W166" s="164"/>
      <c r="X166" s="179"/>
    </row>
    <row r="167" spans="2:24" ht="14.25" customHeight="1">
      <c r="B167" s="69" t="str">
        <f t="shared" si="18"/>
        <v>Tuipui Ferry SC</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Tuipui Ferry SC</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Tuipui Ferry SC</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Tuipui Ferry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Tuipui Ferry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Tuipui Ferry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Tuipui Ferry SC</v>
      </c>
      <c r="C173" s="70">
        <v>173</v>
      </c>
      <c r="D173" s="125"/>
      <c r="E173" s="152">
        <v>1</v>
      </c>
      <c r="F173" s="203" t="s">
        <v>651</v>
      </c>
      <c r="G173" s="193" t="s">
        <v>704</v>
      </c>
      <c r="H173" s="163"/>
      <c r="I173" s="163"/>
      <c r="J173" s="163"/>
      <c r="K173" s="163"/>
      <c r="L173" s="163"/>
      <c r="M173" s="163"/>
      <c r="N173" s="163"/>
      <c r="O173" s="163"/>
      <c r="P173" s="163"/>
      <c r="Q173" s="163"/>
      <c r="R173" s="163"/>
      <c r="S173" s="163"/>
      <c r="T173" s="157">
        <f>SUM(H173:S173)</f>
        <v>0</v>
      </c>
      <c r="U173" s="164">
        <f>15*T48/100</f>
        <v>0.6</v>
      </c>
      <c r="V173" s="159">
        <f>IF(U173=0,0,T173/U173)</f>
        <v>0</v>
      </c>
      <c r="W173" s="164"/>
      <c r="X173" s="268" t="s">
        <v>655</v>
      </c>
    </row>
    <row r="174" spans="2:24" ht="14.4" customHeight="1">
      <c r="B174" s="69" t="str">
        <f t="shared" si="18"/>
        <v>Tuipui Ferry SC</v>
      </c>
      <c r="C174" s="70">
        <v>174</v>
      </c>
      <c r="D174" s="125"/>
      <c r="E174" s="152">
        <v>2</v>
      </c>
      <c r="F174" s="203" t="s">
        <v>653</v>
      </c>
      <c r="G174" s="193" t="s">
        <v>704</v>
      </c>
      <c r="H174" s="163">
        <v>1</v>
      </c>
      <c r="I174" s="163"/>
      <c r="J174" s="163"/>
      <c r="K174" s="163"/>
      <c r="L174" s="163"/>
      <c r="M174" s="163"/>
      <c r="N174" s="163"/>
      <c r="O174" s="163"/>
      <c r="P174" s="163"/>
      <c r="Q174" s="163"/>
      <c r="R174" s="163"/>
      <c r="S174" s="163"/>
      <c r="T174" s="157">
        <f>SUM(H174:S174)</f>
        <v>1</v>
      </c>
      <c r="U174" s="164">
        <f>T62*5/100</f>
        <v>0.1</v>
      </c>
      <c r="V174" s="159">
        <f>IF(U174=0,0,T174/U174)</f>
        <v>10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2</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558</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9.5418000000000003</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3</v>
      </c>
      <c r="K184" s="248">
        <f t="shared" si="22"/>
        <v>2</v>
      </c>
      <c r="L184" s="380">
        <f t="shared" si="22"/>
        <v>1.5</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26</v>
      </c>
      <c r="K185" s="248">
        <f t="shared" si="22"/>
        <v>107</v>
      </c>
      <c r="L185" s="380">
        <f t="shared" si="22"/>
        <v>0.24299065420560748</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10</v>
      </c>
      <c r="K186" s="248">
        <f t="shared" si="22"/>
        <v>5</v>
      </c>
      <c r="L186" s="380">
        <f t="shared" si="22"/>
        <v>2</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10</v>
      </c>
      <c r="K187" s="260">
        <f t="shared" si="22"/>
        <v>144</v>
      </c>
      <c r="L187" s="383">
        <f t="shared" si="22"/>
        <v>6.9444444444444448E-2</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5</v>
      </c>
      <c r="K188" s="260">
        <f t="shared" si="22"/>
        <v>5</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414</v>
      </c>
      <c r="K189" s="248">
        <f>U163</f>
        <v>223.2</v>
      </c>
      <c r="L189" s="380">
        <f>V163</f>
        <v>1.8548387096774195</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4</v>
      </c>
      <c r="K190" s="248">
        <f t="shared" si="23"/>
        <v>9.5418000000000003</v>
      </c>
      <c r="L190" s="380">
        <f t="shared" si="23"/>
        <v>0.41920811586912321</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4</v>
      </c>
      <c r="K191" s="248">
        <f t="shared" si="23"/>
        <v>4</v>
      </c>
      <c r="L191" s="380">
        <f t="shared" si="23"/>
        <v>1</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2</v>
      </c>
      <c r="K192" s="248">
        <f t="shared" si="23"/>
        <v>4</v>
      </c>
      <c r="L192" s="380">
        <f t="shared" si="23"/>
        <v>0.5</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3</v>
      </c>
      <c r="K193" s="248">
        <f>U54</f>
        <v>4</v>
      </c>
      <c r="L193" s="380">
        <f>V54</f>
        <v>0.75</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4</v>
      </c>
      <c r="K194" s="248">
        <f>U51</f>
        <v>4</v>
      </c>
      <c r="L194" s="380">
        <f>V51</f>
        <v>1</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2</v>
      </c>
      <c r="K195" s="248">
        <f>U59</f>
        <v>0</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v>
      </c>
      <c r="K196" s="248">
        <f>U56</f>
        <v>2</v>
      </c>
      <c r="L196" s="380">
        <f>V56</f>
        <v>1</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2</v>
      </c>
      <c r="K197" s="248">
        <f>U64</f>
        <v>2</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2</v>
      </c>
      <c r="K198" s="248">
        <f>U66</f>
        <v>2</v>
      </c>
      <c r="L198" s="380">
        <f>V66</f>
        <v>1</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2</v>
      </c>
      <c r="K199" s="248">
        <f t="shared" si="24"/>
        <v>4</v>
      </c>
      <c r="L199" s="380">
        <f t="shared" si="24"/>
        <v>0.5</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2</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0</v>
      </c>
      <c r="K201" s="248">
        <f t="shared" si="25"/>
        <v>2</v>
      </c>
      <c r="L201" s="380">
        <f t="shared" si="25"/>
        <v>0</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3</v>
      </c>
      <c r="K202" s="248">
        <f t="shared" si="25"/>
        <v>9.0022569178457168</v>
      </c>
      <c r="L202" s="380">
        <f t="shared" si="25"/>
        <v>0.33324976473987528</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4</v>
      </c>
      <c r="K203" s="248">
        <f t="shared" si="25"/>
        <v>8.9572456332564929</v>
      </c>
      <c r="L203" s="380">
        <f t="shared" si="25"/>
        <v>0.4465658488976551</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4</v>
      </c>
      <c r="K204" s="248">
        <f t="shared" si="25"/>
        <v>8.9348525191733152</v>
      </c>
      <c r="L204" s="380">
        <f t="shared" si="25"/>
        <v>0.44768506155153576</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111</v>
      </c>
      <c r="K205" s="248">
        <f>U94</f>
        <v>55.8</v>
      </c>
      <c r="L205" s="380">
        <f>V94</f>
        <v>1.989247311827957</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1</v>
      </c>
      <c r="K206" s="248">
        <f>U107</f>
        <v>8.2799999999999994</v>
      </c>
      <c r="L206" s="380">
        <f>V107</f>
        <v>0.12077294685990339</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58.5</v>
      </c>
      <c r="K207" s="248">
        <f>U111</f>
        <v>206.46</v>
      </c>
      <c r="L207" s="380">
        <f>V111</f>
        <v>0.28334786399302525</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9.3333333333333339</v>
      </c>
      <c r="K208" s="248">
        <f>U114</f>
        <v>206.46</v>
      </c>
      <c r="L208" s="380">
        <f>V114</f>
        <v>4.5206496819400047E-2</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14</v>
      </c>
      <c r="K215" s="393">
        <f>U101</f>
        <v>0</v>
      </c>
      <c r="L215" s="394">
        <f>V101</f>
        <v>25.089605734767026</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2</v>
      </c>
      <c r="K216" s="396">
        <f>T48-(10*T48/100)</f>
        <v>3.6</v>
      </c>
      <c r="L216" s="396">
        <f>G35</f>
        <v>1.6</v>
      </c>
    </row>
  </sheetData>
  <sheetProtection password="CC6B" sheet="1" objects="1" scenarios="1" selectLockedCells="1" autoFilter="0"/>
  <autoFilter ref="D16:X174" xr:uid="{00000000-0009-0000-0000-000012000000}"/>
  <mergeCells count="2">
    <mergeCell ref="F4:U4"/>
    <mergeCell ref="V8:W8"/>
  </mergeCells>
  <hyperlinks>
    <hyperlink ref="X8" location="INDEX!A1" display="..Go to INDEX.." xr:uid="{00000000-0004-0000-1200-000000000000}"/>
  </hyperlinks>
  <pageMargins left="0.23622047244094491" right="0" top="0.51181102362204722" bottom="0.23622047244094491" header="0" footer="0"/>
  <pageSetup paperSize="9" scale="98"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Z216"/>
  <sheetViews>
    <sheetView workbookViewId="0">
      <selection activeCell="X8" sqref="X8"/>
    </sheetView>
  </sheetViews>
  <sheetFormatPr defaultColWidth="14.44140625" defaultRowHeight="15" customHeight="1"/>
  <cols>
    <col min="1" max="3" width="4.5546875" style="1" customWidth="1"/>
    <col min="4" max="4" width="3.5546875" style="1" customWidth="1"/>
    <col min="5" max="5" width="3.33203125" style="1" customWidth="1"/>
    <col min="6" max="6" width="51.441406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Tuisumpu SC</v>
      </c>
      <c r="C1" s="70">
        <v>1</v>
      </c>
      <c r="E1" s="70"/>
      <c r="F1" s="71"/>
      <c r="G1" s="227"/>
      <c r="H1" s="73"/>
      <c r="I1" s="74"/>
      <c r="J1" s="74"/>
      <c r="K1" s="74"/>
      <c r="L1" s="74"/>
      <c r="M1" s="74"/>
      <c r="N1" s="74"/>
      <c r="O1" s="74"/>
      <c r="P1" s="74"/>
      <c r="Q1" s="74"/>
      <c r="R1" s="74"/>
      <c r="S1" s="74"/>
      <c r="T1" s="74"/>
      <c r="U1" s="75"/>
      <c r="V1" s="74"/>
      <c r="W1" s="75"/>
    </row>
    <row r="2" spans="2:24" ht="21.75" customHeight="1">
      <c r="B2" s="69" t="str">
        <f t="shared" ref="B2:B65" si="0">B1</f>
        <v>Tuisumpu SC</v>
      </c>
      <c r="C2" s="70">
        <v>2</v>
      </c>
      <c r="D2" s="71" t="s">
        <v>13</v>
      </c>
      <c r="E2" s="70"/>
      <c r="F2" s="311" t="s">
        <v>203</v>
      </c>
      <c r="G2" s="80"/>
      <c r="H2" s="80"/>
      <c r="I2" s="80"/>
      <c r="J2" s="80"/>
      <c r="K2" s="80"/>
      <c r="L2" s="80"/>
      <c r="M2" s="80"/>
      <c r="N2" s="80"/>
      <c r="O2" s="80"/>
      <c r="P2" s="80"/>
      <c r="Q2" s="80"/>
      <c r="R2" s="80"/>
      <c r="S2" s="80"/>
      <c r="T2" s="80"/>
      <c r="U2" s="80"/>
      <c r="V2" s="312"/>
      <c r="W2" s="313" t="s">
        <v>15</v>
      </c>
    </row>
    <row r="3" spans="2:24" ht="6" customHeight="1">
      <c r="B3" s="69" t="str">
        <f t="shared" si="0"/>
        <v>Tuisumpu SC</v>
      </c>
      <c r="C3" s="70">
        <v>3</v>
      </c>
      <c r="E3" s="70"/>
      <c r="F3" s="71"/>
      <c r="G3" s="227"/>
      <c r="H3" s="73"/>
      <c r="I3" s="74"/>
      <c r="J3" s="74"/>
      <c r="K3" s="74"/>
      <c r="L3" s="74"/>
      <c r="M3" s="74"/>
      <c r="N3" s="74"/>
      <c r="O3" s="74"/>
      <c r="P3" s="74"/>
      <c r="Q3" s="74"/>
      <c r="R3" s="74"/>
      <c r="S3" s="74"/>
      <c r="T3" s="74"/>
      <c r="U3" s="75"/>
      <c r="V3" s="74"/>
      <c r="W3" s="75"/>
    </row>
    <row r="4" spans="2:24" ht="16.5" customHeight="1">
      <c r="B4" s="69" t="str">
        <f t="shared" si="0"/>
        <v>Tuisumpu SC</v>
      </c>
      <c r="C4" s="70">
        <v>4</v>
      </c>
      <c r="E4" s="70"/>
      <c r="F4" s="646" t="s">
        <v>16</v>
      </c>
      <c r="G4" s="647"/>
      <c r="H4" s="647"/>
      <c r="I4" s="647"/>
      <c r="J4" s="647"/>
      <c r="K4" s="647"/>
      <c r="L4" s="647"/>
      <c r="M4" s="647"/>
      <c r="N4" s="647"/>
      <c r="O4" s="647"/>
      <c r="P4" s="647"/>
      <c r="Q4" s="647"/>
      <c r="R4" s="647"/>
      <c r="S4" s="647"/>
      <c r="T4" s="647"/>
      <c r="U4" s="648"/>
      <c r="V4" s="82" t="s">
        <v>17</v>
      </c>
      <c r="W4" s="83"/>
      <c r="X4" s="314"/>
    </row>
    <row r="5" spans="2:24" ht="3" customHeight="1">
      <c r="B5" s="69" t="str">
        <f t="shared" si="0"/>
        <v>Tuisumpu SC</v>
      </c>
      <c r="C5" s="70">
        <v>5</v>
      </c>
      <c r="E5" s="70"/>
      <c r="F5" s="86"/>
      <c r="G5" s="315"/>
      <c r="H5" s="88"/>
      <c r="I5" s="86"/>
      <c r="J5" s="86"/>
      <c r="K5" s="86"/>
      <c r="L5" s="86"/>
      <c r="M5" s="86"/>
      <c r="N5" s="86"/>
      <c r="O5" s="86"/>
      <c r="P5" s="86"/>
      <c r="Q5" s="86"/>
      <c r="R5" s="86"/>
      <c r="S5" s="86"/>
      <c r="T5" s="86"/>
      <c r="U5" s="89"/>
      <c r="V5" s="86"/>
      <c r="W5" s="89"/>
    </row>
    <row r="6" spans="2:24" ht="14.4">
      <c r="B6" s="69" t="str">
        <f t="shared" si="0"/>
        <v>Tuisumpu SC</v>
      </c>
      <c r="C6" s="70">
        <v>6</v>
      </c>
      <c r="E6" s="70"/>
      <c r="F6" s="90" t="s">
        <v>204</v>
      </c>
      <c r="G6" s="316" t="s">
        <v>847</v>
      </c>
      <c r="H6" s="92"/>
      <c r="I6" s="92"/>
      <c r="J6" s="92"/>
      <c r="K6" s="92"/>
      <c r="L6" s="317"/>
      <c r="M6" s="86"/>
      <c r="N6" s="103" t="s">
        <v>205</v>
      </c>
      <c r="O6" s="95"/>
      <c r="P6" s="95"/>
      <c r="Q6" s="95"/>
      <c r="R6" s="95"/>
      <c r="S6" s="95"/>
      <c r="T6" s="95"/>
      <c r="U6" s="95"/>
      <c r="V6" s="274" t="str">
        <f>'UPHC,PHC,CHC,SDH'!G6</f>
        <v>Siaha MC</v>
      </c>
      <c r="W6" s="318"/>
    </row>
    <row r="7" spans="2:24" ht="15" customHeight="1">
      <c r="B7" s="69" t="str">
        <f t="shared" si="0"/>
        <v>Tuisumpu SC</v>
      </c>
      <c r="C7" s="70">
        <v>7</v>
      </c>
      <c r="E7" s="70"/>
      <c r="F7" s="90" t="s">
        <v>207</v>
      </c>
      <c r="G7" s="115" t="s">
        <v>918</v>
      </c>
      <c r="H7" s="102"/>
      <c r="I7" s="102"/>
      <c r="J7" s="102"/>
      <c r="K7" s="102"/>
      <c r="L7" s="319"/>
      <c r="M7" s="86"/>
      <c r="N7" s="103" t="s">
        <v>22</v>
      </c>
      <c r="O7" s="100"/>
      <c r="P7" s="277"/>
      <c r="Q7" s="104"/>
      <c r="R7" s="104"/>
      <c r="S7" s="104"/>
      <c r="T7" s="104"/>
      <c r="U7" s="320"/>
      <c r="V7" s="86"/>
      <c r="W7" s="89"/>
    </row>
    <row r="8" spans="2:24" ht="15" customHeight="1">
      <c r="B8" s="69" t="str">
        <f t="shared" si="0"/>
        <v>Tuisumpu SC</v>
      </c>
      <c r="C8" s="70">
        <v>8</v>
      </c>
      <c r="E8" s="70"/>
      <c r="F8" s="90" t="s">
        <v>208</v>
      </c>
      <c r="G8" s="115" t="s">
        <v>919</v>
      </c>
      <c r="H8" s="102"/>
      <c r="I8" s="102"/>
      <c r="J8" s="102"/>
      <c r="K8" s="102"/>
      <c r="L8" s="319"/>
      <c r="M8" s="86"/>
      <c r="N8" s="103" t="s">
        <v>22</v>
      </c>
      <c r="O8" s="100"/>
      <c r="P8" s="277"/>
      <c r="Q8" s="104"/>
      <c r="R8" s="104"/>
      <c r="S8" s="104"/>
      <c r="T8" s="104"/>
      <c r="U8" s="320"/>
      <c r="V8" s="649" t="s">
        <v>806</v>
      </c>
      <c r="W8" s="650"/>
      <c r="X8" s="321" t="s">
        <v>829</v>
      </c>
    </row>
    <row r="9" spans="2:24" ht="15" customHeight="1">
      <c r="B9" s="69" t="str">
        <f t="shared" si="0"/>
        <v>Tuisumpu SC</v>
      </c>
      <c r="C9" s="70">
        <v>9</v>
      </c>
      <c r="E9" s="70"/>
      <c r="F9" s="322"/>
      <c r="G9" s="115"/>
      <c r="H9" s="102"/>
      <c r="I9" s="102"/>
      <c r="J9" s="102"/>
      <c r="K9" s="102"/>
      <c r="L9" s="319"/>
      <c r="M9" s="86"/>
      <c r="N9" s="103" t="s">
        <v>22</v>
      </c>
      <c r="O9" s="100"/>
      <c r="P9" s="277"/>
      <c r="Q9" s="104"/>
      <c r="R9" s="104"/>
      <c r="S9" s="104"/>
      <c r="T9" s="104"/>
      <c r="U9" s="320"/>
      <c r="V9" s="86"/>
      <c r="W9" s="89"/>
    </row>
    <row r="10" spans="2:24" ht="15" customHeight="1">
      <c r="B10" s="69" t="str">
        <f t="shared" si="0"/>
        <v>Tuisumpu SC</v>
      </c>
      <c r="C10" s="70">
        <v>10</v>
      </c>
      <c r="E10" s="70"/>
      <c r="F10" s="322"/>
      <c r="G10" s="115"/>
      <c r="H10" s="102"/>
      <c r="I10" s="102"/>
      <c r="J10" s="102"/>
      <c r="K10" s="102"/>
      <c r="L10" s="319"/>
      <c r="M10" s="86"/>
      <c r="N10" s="103" t="s">
        <v>22</v>
      </c>
      <c r="O10" s="100"/>
      <c r="P10" s="277"/>
      <c r="Q10" s="104"/>
      <c r="R10" s="104"/>
      <c r="S10" s="104"/>
      <c r="T10" s="104"/>
      <c r="U10" s="320"/>
      <c r="V10" s="86"/>
      <c r="W10" s="89"/>
    </row>
    <row r="11" spans="2:24" ht="15" customHeight="1">
      <c r="B11" s="69" t="str">
        <f t="shared" si="0"/>
        <v>Tuisumpu SC</v>
      </c>
      <c r="C11" s="70">
        <v>11</v>
      </c>
      <c r="E11" s="70"/>
      <c r="F11" s="90" t="s">
        <v>209</v>
      </c>
      <c r="G11" s="115" t="s">
        <v>920</v>
      </c>
      <c r="H11" s="102"/>
      <c r="I11" s="102"/>
      <c r="J11" s="102"/>
      <c r="K11" s="102"/>
      <c r="L11" s="319"/>
      <c r="M11" s="86"/>
      <c r="N11" s="103" t="s">
        <v>22</v>
      </c>
      <c r="O11" s="100"/>
      <c r="P11" s="277"/>
      <c r="Q11" s="104"/>
      <c r="R11" s="104"/>
      <c r="S11" s="104"/>
      <c r="T11" s="104"/>
      <c r="U11" s="320"/>
      <c r="V11" s="86"/>
      <c r="W11" s="89"/>
    </row>
    <row r="12" spans="2:24" ht="15" customHeight="1">
      <c r="B12" s="69" t="str">
        <f t="shared" si="0"/>
        <v>Tuisumpu SC</v>
      </c>
      <c r="C12" s="70">
        <v>12</v>
      </c>
      <c r="E12" s="70"/>
      <c r="F12" s="122"/>
      <c r="G12" s="115"/>
      <c r="H12" s="102"/>
      <c r="I12" s="102"/>
      <c r="J12" s="102"/>
      <c r="K12" s="102"/>
      <c r="L12" s="319"/>
      <c r="M12" s="86"/>
      <c r="N12" s="103" t="s">
        <v>22</v>
      </c>
      <c r="O12" s="100"/>
      <c r="P12" s="277"/>
      <c r="Q12" s="104"/>
      <c r="R12" s="104"/>
      <c r="S12" s="104"/>
      <c r="T12" s="104"/>
      <c r="U12" s="320"/>
      <c r="V12" s="86"/>
      <c r="W12" s="89"/>
    </row>
    <row r="13" spans="2:24" ht="15" customHeight="1">
      <c r="B13" s="69" t="str">
        <f t="shared" si="0"/>
        <v>Tuisumpu SC</v>
      </c>
      <c r="C13" s="70">
        <v>13</v>
      </c>
      <c r="E13" s="70"/>
      <c r="F13" s="122"/>
      <c r="G13" s="397"/>
      <c r="H13" s="102"/>
      <c r="I13" s="102"/>
      <c r="J13" s="102"/>
      <c r="K13" s="102"/>
      <c r="L13" s="319"/>
      <c r="M13" s="86"/>
      <c r="N13" s="103" t="s">
        <v>22</v>
      </c>
      <c r="O13" s="100"/>
      <c r="P13" s="277"/>
      <c r="Q13" s="104"/>
      <c r="R13" s="104"/>
      <c r="S13" s="104"/>
      <c r="T13" s="104"/>
      <c r="U13" s="320"/>
      <c r="V13" s="86"/>
      <c r="W13" s="89"/>
    </row>
    <row r="14" spans="2:24" ht="15" customHeight="1">
      <c r="B14" s="69" t="str">
        <f t="shared" si="0"/>
        <v>Tuisumpu SC</v>
      </c>
      <c r="C14" s="70">
        <v>14</v>
      </c>
      <c r="E14" s="70"/>
      <c r="F14" s="122"/>
      <c r="G14" s="397"/>
      <c r="H14" s="102"/>
      <c r="I14" s="102"/>
      <c r="J14" s="102"/>
      <c r="K14" s="102"/>
      <c r="L14" s="319"/>
      <c r="M14" s="86"/>
      <c r="N14" s="103" t="s">
        <v>22</v>
      </c>
      <c r="O14" s="100"/>
      <c r="P14" s="277"/>
      <c r="Q14" s="104"/>
      <c r="R14" s="104"/>
      <c r="S14" s="104"/>
      <c r="T14" s="104"/>
      <c r="U14" s="320"/>
      <c r="V14" s="86"/>
      <c r="W14" s="89"/>
    </row>
    <row r="15" spans="2:24" ht="3.6" customHeight="1">
      <c r="B15" s="69" t="str">
        <f t="shared" si="0"/>
        <v>Tuisumpu SC</v>
      </c>
      <c r="C15" s="70">
        <v>15</v>
      </c>
      <c r="E15" s="71"/>
      <c r="F15" s="71"/>
      <c r="G15" s="227"/>
      <c r="H15" s="74"/>
      <c r="I15" s="74"/>
      <c r="J15" s="74"/>
      <c r="K15" s="74"/>
      <c r="L15" s="74"/>
      <c r="M15" s="74"/>
      <c r="N15" s="74"/>
      <c r="O15" s="74"/>
      <c r="P15" s="74"/>
      <c r="Q15" s="74"/>
      <c r="R15" s="74"/>
      <c r="S15" s="74"/>
      <c r="T15" s="74"/>
      <c r="U15" s="75"/>
      <c r="V15" s="74"/>
      <c r="W15" s="75"/>
    </row>
    <row r="16" spans="2:24" ht="6" customHeight="1">
      <c r="B16" s="69" t="str">
        <f t="shared" si="0"/>
        <v>Tuisumpu SC</v>
      </c>
      <c r="C16" s="70">
        <v>16</v>
      </c>
      <c r="D16" s="125"/>
      <c r="E16" s="70"/>
      <c r="F16" s="71"/>
      <c r="G16" s="227"/>
      <c r="H16" s="74"/>
      <c r="I16" s="74"/>
      <c r="J16" s="74"/>
      <c r="K16" s="74"/>
      <c r="L16" s="74"/>
      <c r="M16" s="74"/>
      <c r="N16" s="74"/>
      <c r="O16" s="74"/>
      <c r="P16" s="74"/>
      <c r="Q16" s="74"/>
      <c r="R16" s="74"/>
      <c r="S16" s="74"/>
      <c r="T16" s="74"/>
      <c r="U16" s="75"/>
      <c r="V16" s="74"/>
      <c r="W16" s="75"/>
    </row>
    <row r="17" spans="2:24" ht="21" customHeight="1">
      <c r="B17" s="69" t="str">
        <f t="shared" si="0"/>
        <v>Tuisumpu SC</v>
      </c>
      <c r="C17" s="70">
        <v>17</v>
      </c>
      <c r="E17" s="127" t="s">
        <v>210</v>
      </c>
      <c r="F17" s="128"/>
      <c r="G17" s="238" t="s">
        <v>59</v>
      </c>
      <c r="H17" s="128"/>
      <c r="I17" s="128"/>
      <c r="J17" s="128"/>
      <c r="K17" s="127" t="s">
        <v>211</v>
      </c>
      <c r="L17" s="128"/>
      <c r="M17" s="128"/>
      <c r="N17" s="128"/>
      <c r="O17" s="128"/>
      <c r="P17" s="128"/>
      <c r="Q17" s="128"/>
      <c r="R17" s="128"/>
      <c r="S17" s="128"/>
      <c r="T17" s="128"/>
      <c r="U17" s="128"/>
      <c r="V17" s="128"/>
      <c r="W17" s="323"/>
      <c r="X17" s="324"/>
    </row>
    <row r="18" spans="2:24" ht="1.5" customHeight="1">
      <c r="B18" s="69" t="str">
        <f t="shared" si="0"/>
        <v>Tuisumpu SC</v>
      </c>
      <c r="C18" s="70">
        <v>18</v>
      </c>
      <c r="E18" s="70"/>
      <c r="F18" s="71"/>
      <c r="G18" s="227"/>
      <c r="H18" s="74"/>
      <c r="I18" s="74"/>
      <c r="J18" s="74"/>
      <c r="K18" s="74"/>
      <c r="L18" s="74"/>
      <c r="M18" s="74"/>
      <c r="N18" s="74"/>
      <c r="O18" s="74"/>
      <c r="P18" s="74"/>
      <c r="Q18" s="74"/>
      <c r="R18" s="74"/>
      <c r="S18" s="74"/>
      <c r="T18" s="74"/>
      <c r="U18" s="75"/>
      <c r="V18" s="74"/>
      <c r="W18" s="75"/>
    </row>
    <row r="19" spans="2:24" ht="18.600000000000001" customHeight="1">
      <c r="B19" s="69" t="str">
        <f t="shared" si="0"/>
        <v>Tuisumpu SC</v>
      </c>
      <c r="C19" s="70">
        <v>19</v>
      </c>
      <c r="E19" s="152">
        <v>1</v>
      </c>
      <c r="F19" s="325" t="s">
        <v>212</v>
      </c>
      <c r="G19" s="326">
        <v>2</v>
      </c>
      <c r="H19" s="327" t="s">
        <v>213</v>
      </c>
      <c r="I19" s="74"/>
      <c r="J19" s="328">
        <v>1</v>
      </c>
      <c r="K19" s="329" t="s">
        <v>214</v>
      </c>
      <c r="L19" s="330"/>
      <c r="M19" s="330"/>
      <c r="N19" s="330"/>
      <c r="O19" s="330"/>
      <c r="P19" s="330"/>
      <c r="Q19" s="330"/>
      <c r="R19" s="330"/>
      <c r="S19" s="330"/>
      <c r="T19" s="330"/>
      <c r="U19" s="330"/>
      <c r="V19" s="330"/>
      <c r="W19" s="331"/>
      <c r="X19" s="332">
        <f>1.71*G20/100</f>
        <v>11.4399</v>
      </c>
    </row>
    <row r="20" spans="2:24" ht="18.600000000000001" customHeight="1">
      <c r="B20" s="69" t="str">
        <f t="shared" si="0"/>
        <v>Tuisumpu SC</v>
      </c>
      <c r="C20" s="70">
        <v>20</v>
      </c>
      <c r="E20" s="152">
        <v>2</v>
      </c>
      <c r="F20" s="333" t="s">
        <v>215</v>
      </c>
      <c r="G20" s="326">
        <v>669</v>
      </c>
      <c r="H20" s="327" t="s">
        <v>213</v>
      </c>
      <c r="I20" s="74"/>
      <c r="J20" s="134">
        <v>2</v>
      </c>
      <c r="K20" s="329" t="s">
        <v>216</v>
      </c>
      <c r="L20" s="330"/>
      <c r="M20" s="330"/>
      <c r="N20" s="330"/>
      <c r="O20" s="330"/>
      <c r="P20" s="330"/>
      <c r="Q20" s="330"/>
      <c r="R20" s="330"/>
      <c r="S20" s="330"/>
      <c r="T20" s="330"/>
      <c r="U20" s="330"/>
      <c r="V20" s="330"/>
      <c r="W20" s="331"/>
      <c r="X20" s="334">
        <f>X19-(X19*10/100)</f>
        <v>10.295909999999999</v>
      </c>
    </row>
    <row r="21" spans="2:24" ht="18.600000000000001" customHeight="1">
      <c r="B21" s="69" t="str">
        <f t="shared" si="0"/>
        <v>Tuisumpu SC</v>
      </c>
      <c r="C21" s="70">
        <v>21</v>
      </c>
      <c r="E21" s="152">
        <v>3</v>
      </c>
      <c r="F21" s="325" t="s">
        <v>217</v>
      </c>
      <c r="G21" s="326">
        <v>124</v>
      </c>
      <c r="H21" s="327" t="s">
        <v>213</v>
      </c>
      <c r="I21" s="335">
        <f>G20/G21</f>
        <v>5.395161290322581</v>
      </c>
      <c r="J21" s="134">
        <v>3</v>
      </c>
      <c r="K21" s="329" t="s">
        <v>218</v>
      </c>
      <c r="L21" s="330"/>
      <c r="M21" s="330"/>
      <c r="N21" s="330"/>
      <c r="O21" s="330"/>
      <c r="P21" s="330"/>
      <c r="Q21" s="330"/>
      <c r="R21" s="330"/>
      <c r="S21" s="330"/>
      <c r="T21" s="330"/>
      <c r="U21" s="330"/>
      <c r="V21" s="330"/>
      <c r="W21" s="331"/>
      <c r="X21" s="334">
        <f>X20-(X20*17.88/1000)</f>
        <v>10.111819129199999</v>
      </c>
    </row>
    <row r="22" spans="2:24" ht="18.600000000000001" customHeight="1">
      <c r="B22" s="69" t="str">
        <f t="shared" si="0"/>
        <v>Tuisumpu SC</v>
      </c>
      <c r="C22" s="70">
        <v>22</v>
      </c>
      <c r="E22" s="152">
        <v>4</v>
      </c>
      <c r="F22" s="325" t="s">
        <v>219</v>
      </c>
      <c r="G22" s="326">
        <v>54</v>
      </c>
      <c r="H22" s="327" t="s">
        <v>213</v>
      </c>
      <c r="I22" s="74"/>
      <c r="J22" s="134">
        <v>4</v>
      </c>
      <c r="K22" s="329" t="s">
        <v>220</v>
      </c>
      <c r="L22" s="330"/>
      <c r="M22" s="330"/>
      <c r="N22" s="330"/>
      <c r="O22" s="330"/>
      <c r="P22" s="330"/>
      <c r="Q22" s="330"/>
      <c r="R22" s="330"/>
      <c r="S22" s="330"/>
      <c r="T22" s="330"/>
      <c r="U22" s="330"/>
      <c r="V22" s="330"/>
      <c r="W22" s="331"/>
      <c r="X22" s="334">
        <f>8.78356409745996*G20/100</f>
        <v>58.762043812007136</v>
      </c>
    </row>
    <row r="23" spans="2:24" ht="18.600000000000001" customHeight="1">
      <c r="B23" s="69" t="str">
        <f t="shared" si="0"/>
        <v>Tuisumpu SC</v>
      </c>
      <c r="C23" s="70">
        <v>23</v>
      </c>
      <c r="E23" s="152">
        <v>5</v>
      </c>
      <c r="F23" s="333" t="s">
        <v>221</v>
      </c>
      <c r="G23" s="326">
        <v>17</v>
      </c>
      <c r="H23" s="327" t="s">
        <v>213</v>
      </c>
      <c r="I23" s="74"/>
      <c r="J23" s="134">
        <v>5</v>
      </c>
      <c r="K23" s="329" t="s">
        <v>222</v>
      </c>
      <c r="L23" s="330"/>
      <c r="M23" s="330"/>
      <c r="N23" s="330"/>
      <c r="O23" s="330"/>
      <c r="P23" s="330"/>
      <c r="Q23" s="330"/>
      <c r="R23" s="330"/>
      <c r="S23" s="330"/>
      <c r="T23" s="330"/>
      <c r="U23" s="330"/>
      <c r="V23" s="330"/>
      <c r="W23" s="331"/>
      <c r="X23" s="334">
        <f>G20*1.6133076913702/100</f>
        <v>10.793028455266638</v>
      </c>
    </row>
    <row r="24" spans="2:24" ht="18.600000000000001" customHeight="1">
      <c r="B24" s="69" t="str">
        <f t="shared" si="0"/>
        <v>Tuisumpu SC</v>
      </c>
      <c r="C24" s="70">
        <v>24</v>
      </c>
      <c r="E24" s="152">
        <v>6</v>
      </c>
      <c r="F24" s="333" t="s">
        <v>223</v>
      </c>
      <c r="G24" s="326">
        <v>15</v>
      </c>
      <c r="H24" s="327" t="s">
        <v>213</v>
      </c>
      <c r="I24" s="74"/>
      <c r="J24" s="134">
        <v>6</v>
      </c>
      <c r="K24" s="329" t="s">
        <v>224</v>
      </c>
      <c r="L24" s="330"/>
      <c r="M24" s="330"/>
      <c r="N24" s="330"/>
      <c r="O24" s="330"/>
      <c r="P24" s="330"/>
      <c r="Q24" s="330"/>
      <c r="R24" s="330"/>
      <c r="S24" s="330"/>
      <c r="T24" s="330"/>
      <c r="U24" s="330"/>
      <c r="V24" s="330"/>
      <c r="W24" s="331"/>
      <c r="X24" s="334">
        <f>G20*1.60524115291335/100</f>
        <v>10.739063312990311</v>
      </c>
    </row>
    <row r="25" spans="2:24" ht="18.600000000000001" customHeight="1">
      <c r="B25" s="69" t="str">
        <f t="shared" si="0"/>
        <v>Tuisumpu SC</v>
      </c>
      <c r="C25" s="70">
        <v>25</v>
      </c>
      <c r="E25" s="152">
        <v>7</v>
      </c>
      <c r="F25" s="333" t="s">
        <v>225</v>
      </c>
      <c r="G25" s="326">
        <v>15</v>
      </c>
      <c r="H25" s="327" t="s">
        <v>213</v>
      </c>
      <c r="I25" s="74"/>
      <c r="J25" s="134">
        <v>7</v>
      </c>
      <c r="K25" s="329" t="s">
        <v>226</v>
      </c>
      <c r="L25" s="330"/>
      <c r="M25" s="330"/>
      <c r="N25" s="330"/>
      <c r="O25" s="330"/>
      <c r="P25" s="330"/>
      <c r="Q25" s="330"/>
      <c r="R25" s="330"/>
      <c r="S25" s="330"/>
      <c r="T25" s="330"/>
      <c r="U25" s="330"/>
      <c r="V25" s="330"/>
      <c r="W25" s="331"/>
      <c r="X25" s="334">
        <f>G20*1.60122805003106/100</f>
        <v>10.712215654707791</v>
      </c>
    </row>
    <row r="26" spans="2:24" ht="18.600000000000001" customHeight="1">
      <c r="B26" s="69" t="str">
        <f t="shared" si="0"/>
        <v>Tuisumpu SC</v>
      </c>
      <c r="C26" s="70">
        <v>26</v>
      </c>
      <c r="E26" s="152">
        <v>8</v>
      </c>
      <c r="F26" s="333" t="s">
        <v>227</v>
      </c>
      <c r="G26" s="326">
        <v>12</v>
      </c>
      <c r="H26" s="327" t="s">
        <v>213</v>
      </c>
      <c r="I26" s="74"/>
      <c r="J26" s="134">
        <v>8</v>
      </c>
      <c r="K26" s="329" t="s">
        <v>228</v>
      </c>
      <c r="L26" s="330"/>
      <c r="M26" s="330"/>
      <c r="N26" s="330"/>
      <c r="O26" s="330"/>
      <c r="P26" s="330"/>
      <c r="Q26" s="330"/>
      <c r="R26" s="330"/>
      <c r="S26" s="330"/>
      <c r="T26" s="330"/>
      <c r="U26" s="330"/>
      <c r="V26" s="330"/>
      <c r="W26" s="331"/>
      <c r="X26" s="334">
        <f>X24*9</f>
        <v>96.651569816912797</v>
      </c>
    </row>
    <row r="27" spans="2:24" ht="18.600000000000001" customHeight="1">
      <c r="B27" s="69" t="str">
        <f t="shared" si="0"/>
        <v>Tuisumpu SC</v>
      </c>
      <c r="C27" s="70">
        <v>27</v>
      </c>
      <c r="E27" s="152">
        <v>9</v>
      </c>
      <c r="F27" s="333" t="s">
        <v>229</v>
      </c>
      <c r="G27" s="326">
        <v>14</v>
      </c>
      <c r="H27" s="327" t="s">
        <v>213</v>
      </c>
      <c r="I27" s="74"/>
      <c r="J27" s="134">
        <v>9</v>
      </c>
      <c r="K27" s="329" t="s">
        <v>230</v>
      </c>
      <c r="L27" s="330"/>
      <c r="M27" s="330"/>
      <c r="N27" s="330"/>
      <c r="O27" s="330"/>
      <c r="P27" s="330"/>
      <c r="Q27" s="330"/>
      <c r="R27" s="330"/>
      <c r="S27" s="330"/>
      <c r="T27" s="330"/>
      <c r="U27" s="330"/>
      <c r="V27" s="330"/>
      <c r="W27" s="331"/>
      <c r="X27" s="334">
        <f>37*G20/100</f>
        <v>247.53</v>
      </c>
    </row>
    <row r="28" spans="2:24" ht="18.600000000000001" customHeight="1">
      <c r="B28" s="69" t="str">
        <f t="shared" si="0"/>
        <v>Tuisumpu SC</v>
      </c>
      <c r="C28" s="70">
        <v>28</v>
      </c>
      <c r="E28" s="152">
        <v>10</v>
      </c>
      <c r="F28" s="333" t="s">
        <v>231</v>
      </c>
      <c r="G28" s="326">
        <v>1</v>
      </c>
      <c r="H28" s="327" t="s">
        <v>213</v>
      </c>
      <c r="I28" s="74"/>
      <c r="J28" s="134">
        <v>10</v>
      </c>
      <c r="K28" s="329" t="s">
        <v>232</v>
      </c>
      <c r="L28" s="330"/>
      <c r="M28" s="330"/>
      <c r="N28" s="330"/>
      <c r="O28" s="330"/>
      <c r="P28" s="330"/>
      <c r="Q28" s="330"/>
      <c r="R28" s="330"/>
      <c r="S28" s="330"/>
      <c r="T28" s="330"/>
      <c r="U28" s="330"/>
      <c r="V28" s="330"/>
      <c r="W28" s="331"/>
      <c r="X28" s="334">
        <f>X27</f>
        <v>247.53</v>
      </c>
    </row>
    <row r="29" spans="2:24" ht="18.600000000000001" customHeight="1">
      <c r="B29" s="69" t="str">
        <f t="shared" si="0"/>
        <v>Tuisumpu SC</v>
      </c>
      <c r="C29" s="70">
        <v>29</v>
      </c>
      <c r="E29" s="152">
        <v>11</v>
      </c>
      <c r="F29" s="336" t="s">
        <v>233</v>
      </c>
      <c r="G29" s="326"/>
      <c r="H29" s="327" t="s">
        <v>213</v>
      </c>
      <c r="I29" s="74"/>
      <c r="J29" s="134">
        <v>11</v>
      </c>
      <c r="K29" s="329" t="s">
        <v>234</v>
      </c>
      <c r="L29" s="330"/>
      <c r="M29" s="330"/>
      <c r="N29" s="330"/>
      <c r="O29" s="330"/>
      <c r="P29" s="330"/>
      <c r="Q29" s="330"/>
      <c r="R29" s="330"/>
      <c r="S29" s="330"/>
      <c r="T29" s="330"/>
      <c r="U29" s="330"/>
      <c r="V29" s="330"/>
      <c r="W29" s="331"/>
      <c r="X29" s="334">
        <f>X27</f>
        <v>247.53</v>
      </c>
    </row>
    <row r="30" spans="2:24" ht="18.600000000000001" customHeight="1">
      <c r="B30" s="69" t="str">
        <f t="shared" si="0"/>
        <v>Tuisumpu SC</v>
      </c>
      <c r="C30" s="70">
        <v>30</v>
      </c>
      <c r="E30" s="152">
        <v>12</v>
      </c>
      <c r="F30" s="336" t="s">
        <v>235</v>
      </c>
      <c r="G30" s="326"/>
      <c r="H30" s="327" t="s">
        <v>213</v>
      </c>
      <c r="I30" s="74"/>
      <c r="J30" s="134">
        <v>12</v>
      </c>
      <c r="K30" s="329" t="s">
        <v>236</v>
      </c>
      <c r="L30" s="330"/>
      <c r="M30" s="330"/>
      <c r="N30" s="330"/>
      <c r="O30" s="330"/>
      <c r="P30" s="330"/>
      <c r="Q30" s="330"/>
      <c r="R30" s="330"/>
      <c r="S30" s="330"/>
      <c r="T30" s="330"/>
      <c r="U30" s="330"/>
      <c r="V30" s="330"/>
      <c r="W30" s="331"/>
      <c r="X30" s="334">
        <f>X27</f>
        <v>247.53</v>
      </c>
    </row>
    <row r="31" spans="2:24" ht="18.600000000000001" customHeight="1">
      <c r="B31" s="69" t="str">
        <f t="shared" si="0"/>
        <v>Tuisumpu SC</v>
      </c>
      <c r="C31" s="70">
        <v>31</v>
      </c>
      <c r="E31" s="152">
        <v>13</v>
      </c>
      <c r="F31" s="325" t="s">
        <v>237</v>
      </c>
      <c r="G31" s="326"/>
      <c r="H31" s="327" t="s">
        <v>213</v>
      </c>
      <c r="I31" s="74"/>
      <c r="J31" s="134">
        <v>13</v>
      </c>
      <c r="K31" s="329" t="s">
        <v>238</v>
      </c>
      <c r="L31" s="330"/>
      <c r="M31" s="330"/>
      <c r="N31" s="330"/>
      <c r="O31" s="330"/>
      <c r="P31" s="330"/>
      <c r="Q31" s="330"/>
      <c r="R31" s="330"/>
      <c r="S31" s="330"/>
      <c r="T31" s="330"/>
      <c r="U31" s="330"/>
      <c r="V31" s="330"/>
      <c r="W31" s="331"/>
      <c r="X31" s="334">
        <f>49*X27/100</f>
        <v>121.2897</v>
      </c>
    </row>
    <row r="32" spans="2:24" ht="18.600000000000001" customHeight="1">
      <c r="B32" s="69" t="str">
        <f t="shared" si="0"/>
        <v>Tuisumpu SC</v>
      </c>
      <c r="C32" s="70">
        <v>32</v>
      </c>
      <c r="E32" s="152">
        <v>14</v>
      </c>
      <c r="F32" s="325" t="s">
        <v>239</v>
      </c>
      <c r="G32" s="326"/>
      <c r="H32" s="327" t="s">
        <v>213</v>
      </c>
      <c r="I32" s="74"/>
      <c r="J32" s="134">
        <v>14</v>
      </c>
      <c r="K32" s="329" t="s">
        <v>240</v>
      </c>
      <c r="L32" s="330"/>
      <c r="M32" s="330"/>
      <c r="N32" s="330"/>
      <c r="O32" s="330"/>
      <c r="P32" s="330"/>
      <c r="Q32" s="330"/>
      <c r="R32" s="330"/>
      <c r="S32" s="330"/>
      <c r="T32" s="330"/>
      <c r="U32" s="330"/>
      <c r="V32" s="330"/>
      <c r="W32" s="331"/>
      <c r="X32" s="334">
        <f>49*X27/100</f>
        <v>121.2897</v>
      </c>
    </row>
    <row r="33" spans="2:24" ht="21" customHeight="1">
      <c r="B33" s="69" t="str">
        <f t="shared" si="0"/>
        <v>Tuisumpu SC</v>
      </c>
      <c r="C33" s="70">
        <v>33</v>
      </c>
      <c r="E33" s="152">
        <v>15</v>
      </c>
      <c r="F33" s="337" t="s">
        <v>609</v>
      </c>
      <c r="G33" s="338">
        <v>12</v>
      </c>
      <c r="H33" s="327" t="s">
        <v>213</v>
      </c>
      <c r="I33" s="74"/>
      <c r="J33" s="134">
        <v>16</v>
      </c>
      <c r="K33" s="329" t="s">
        <v>241</v>
      </c>
      <c r="L33" s="330"/>
      <c r="M33" s="330"/>
      <c r="N33" s="330"/>
      <c r="O33" s="330"/>
      <c r="P33" s="330"/>
      <c r="Q33" s="330"/>
      <c r="R33" s="330"/>
      <c r="S33" s="330"/>
      <c r="T33" s="330"/>
      <c r="U33" s="330"/>
      <c r="V33" s="330"/>
      <c r="W33" s="331"/>
      <c r="X33" s="339">
        <f>12*G20/100</f>
        <v>80.28</v>
      </c>
    </row>
    <row r="34" spans="2:24" ht="21" customHeight="1">
      <c r="B34" s="69" t="str">
        <f t="shared" si="0"/>
        <v>Tuisumpu SC</v>
      </c>
      <c r="C34" s="70">
        <v>34</v>
      </c>
      <c r="E34" s="152">
        <v>16</v>
      </c>
      <c r="F34" s="337" t="s">
        <v>564</v>
      </c>
      <c r="G34" s="338">
        <v>2</v>
      </c>
      <c r="H34" s="327" t="s">
        <v>213</v>
      </c>
      <c r="I34" s="74"/>
    </row>
    <row r="35" spans="2:24" ht="21" customHeight="1">
      <c r="B35" s="69" t="str">
        <f t="shared" si="0"/>
        <v>Tuisumpu SC</v>
      </c>
      <c r="C35" s="70">
        <v>35</v>
      </c>
      <c r="E35" s="152"/>
      <c r="F35" s="340" t="s">
        <v>728</v>
      </c>
      <c r="G35" s="341">
        <f>((T48-(10*T48/100))-T62)</f>
        <v>0.60000000000000009</v>
      </c>
      <c r="H35" s="342">
        <f>G35/((T48-(10*T48/100)))</f>
        <v>0.16666666666666669</v>
      </c>
      <c r="I35" s="74"/>
    </row>
    <row r="36" spans="2:24" ht="6" customHeight="1">
      <c r="B36" s="69" t="str">
        <f t="shared" si="0"/>
        <v>Tuisumpu SC</v>
      </c>
      <c r="C36" s="70">
        <v>36</v>
      </c>
    </row>
    <row r="37" spans="2:24" ht="7.5" customHeight="1">
      <c r="B37" s="69" t="str">
        <f t="shared" si="0"/>
        <v>Tuisumpu SC</v>
      </c>
      <c r="C37" s="70">
        <v>37</v>
      </c>
      <c r="E37" s="71"/>
      <c r="F37" s="71"/>
      <c r="G37" s="227"/>
      <c r="H37" s="74"/>
      <c r="I37" s="74"/>
      <c r="J37" s="74"/>
      <c r="K37" s="74"/>
      <c r="L37" s="74"/>
      <c r="M37" s="74"/>
      <c r="N37" s="74"/>
      <c r="O37" s="74"/>
      <c r="P37" s="74"/>
      <c r="Q37" s="74"/>
      <c r="R37" s="74"/>
      <c r="S37" s="74"/>
      <c r="T37" s="74"/>
      <c r="U37" s="75"/>
      <c r="V37" s="74"/>
      <c r="W37" s="75"/>
      <c r="X37" s="69"/>
    </row>
    <row r="38" spans="2:24" ht="14.25" customHeight="1">
      <c r="B38" s="69" t="str">
        <f t="shared" si="0"/>
        <v>Tuisumpu SC</v>
      </c>
      <c r="C38" s="70">
        <v>38</v>
      </c>
      <c r="D38" s="71" t="s">
        <v>63</v>
      </c>
      <c r="E38" s="343" t="s">
        <v>611</v>
      </c>
      <c r="F38" s="189"/>
      <c r="G38" s="238" t="s">
        <v>59</v>
      </c>
      <c r="H38" s="190" t="s">
        <v>35</v>
      </c>
      <c r="I38" s="190" t="s">
        <v>36</v>
      </c>
      <c r="J38" s="190" t="s">
        <v>37</v>
      </c>
      <c r="K38" s="190" t="s">
        <v>38</v>
      </c>
      <c r="L38" s="190" t="s">
        <v>39</v>
      </c>
      <c r="M38" s="190" t="s">
        <v>40</v>
      </c>
      <c r="N38" s="190" t="s">
        <v>41</v>
      </c>
      <c r="O38" s="190" t="s">
        <v>42</v>
      </c>
      <c r="P38" s="190" t="s">
        <v>43</v>
      </c>
      <c r="Q38" s="190" t="s">
        <v>44</v>
      </c>
      <c r="R38" s="190" t="s">
        <v>45</v>
      </c>
      <c r="S38" s="190" t="s">
        <v>46</v>
      </c>
      <c r="T38" s="130" t="s">
        <v>47</v>
      </c>
      <c r="U38" s="131" t="s">
        <v>48</v>
      </c>
      <c r="V38" s="239" t="s">
        <v>49</v>
      </c>
      <c r="W38" s="344" t="s">
        <v>116</v>
      </c>
      <c r="X38" s="130" t="s">
        <v>51</v>
      </c>
    </row>
    <row r="39" spans="2:24" ht="1.5" customHeight="1">
      <c r="B39" s="69" t="str">
        <f t="shared" si="0"/>
        <v>Tuisumpu SC</v>
      </c>
      <c r="C39" s="70">
        <v>39</v>
      </c>
      <c r="D39" s="125"/>
      <c r="E39" s="70"/>
      <c r="F39" s="183"/>
      <c r="G39" s="181"/>
      <c r="H39" s="185"/>
      <c r="I39" s="185"/>
      <c r="J39" s="185"/>
      <c r="K39" s="185"/>
      <c r="L39" s="185"/>
      <c r="M39" s="185"/>
      <c r="N39" s="185"/>
      <c r="O39" s="185"/>
      <c r="P39" s="185"/>
      <c r="Q39" s="185"/>
      <c r="R39" s="185"/>
      <c r="S39" s="185"/>
      <c r="T39" s="74"/>
      <c r="U39" s="75"/>
      <c r="V39" s="186"/>
      <c r="W39" s="75"/>
      <c r="X39" s="69"/>
    </row>
    <row r="40" spans="2:24" ht="20.399999999999999" customHeight="1">
      <c r="B40" s="69" t="str">
        <f t="shared" si="0"/>
        <v>Tuisumpu SC</v>
      </c>
      <c r="C40" s="70">
        <v>40</v>
      </c>
      <c r="D40" s="125"/>
      <c r="E40" s="345">
        <v>1</v>
      </c>
      <c r="F40" s="168" t="s">
        <v>290</v>
      </c>
      <c r="G40" s="193" t="s">
        <v>86</v>
      </c>
      <c r="H40" s="155">
        <v>1</v>
      </c>
      <c r="I40" s="155">
        <v>1</v>
      </c>
      <c r="J40" s="155">
        <v>1</v>
      </c>
      <c r="K40" s="156">
        <v>1</v>
      </c>
      <c r="L40" s="156">
        <v>2</v>
      </c>
      <c r="M40" s="156"/>
      <c r="N40" s="156"/>
      <c r="O40" s="156"/>
      <c r="P40" s="156"/>
      <c r="Q40" s="156"/>
      <c r="R40" s="156"/>
      <c r="S40" s="156"/>
      <c r="T40" s="157">
        <f>SUM(H40:S40)</f>
        <v>6</v>
      </c>
      <c r="U40" s="164">
        <f>T62</f>
        <v>3</v>
      </c>
      <c r="V40" s="171">
        <f>IF(U40=0,0,T40/U40)</f>
        <v>2</v>
      </c>
      <c r="W40" s="199">
        <v>5</v>
      </c>
      <c r="X40" s="177"/>
    </row>
    <row r="41" spans="2:24" ht="22.5" customHeight="1">
      <c r="B41" s="69" t="str">
        <f t="shared" si="0"/>
        <v>Tuisumpu SC</v>
      </c>
      <c r="C41" s="70">
        <v>41</v>
      </c>
      <c r="D41" s="125"/>
      <c r="E41" s="345">
        <v>2</v>
      </c>
      <c r="F41" s="346" t="s">
        <v>291</v>
      </c>
      <c r="G41" s="193" t="s">
        <v>86</v>
      </c>
      <c r="H41" s="155"/>
      <c r="I41" s="155">
        <v>5</v>
      </c>
      <c r="J41" s="155">
        <v>6</v>
      </c>
      <c r="K41" s="156">
        <v>3</v>
      </c>
      <c r="L41" s="156">
        <v>4</v>
      </c>
      <c r="M41" s="156"/>
      <c r="N41" s="156"/>
      <c r="O41" s="156"/>
      <c r="P41" s="156"/>
      <c r="Q41" s="156"/>
      <c r="R41" s="156"/>
      <c r="S41" s="156"/>
      <c r="T41" s="157">
        <f>SUM(H41:S41)</f>
        <v>18</v>
      </c>
      <c r="U41" s="158">
        <f>G21</f>
        <v>124</v>
      </c>
      <c r="V41" s="171">
        <f>IF(U41=0,0,T41/U41)</f>
        <v>0.14516129032258066</v>
      </c>
      <c r="W41" s="199">
        <v>10</v>
      </c>
      <c r="X41" s="161" t="s">
        <v>796</v>
      </c>
    </row>
    <row r="42" spans="2:24" ht="20.399999999999999" customHeight="1">
      <c r="B42" s="69" t="str">
        <f t="shared" si="0"/>
        <v>Tuisumpu SC</v>
      </c>
      <c r="C42" s="70">
        <v>42</v>
      </c>
      <c r="D42" s="125"/>
      <c r="E42" s="345">
        <v>3</v>
      </c>
      <c r="F42" s="242" t="s">
        <v>673</v>
      </c>
      <c r="G42" s="193" t="s">
        <v>86</v>
      </c>
      <c r="H42" s="163">
        <v>1</v>
      </c>
      <c r="I42" s="163">
        <v>1</v>
      </c>
      <c r="J42" s="163">
        <v>1</v>
      </c>
      <c r="K42" s="163">
        <v>1</v>
      </c>
      <c r="L42" s="163">
        <v>1</v>
      </c>
      <c r="M42" s="163"/>
      <c r="N42" s="163"/>
      <c r="O42" s="163"/>
      <c r="P42" s="163"/>
      <c r="Q42" s="163"/>
      <c r="R42" s="163"/>
      <c r="S42" s="163"/>
      <c r="T42" s="157">
        <f>SUM(H42:S42)</f>
        <v>5</v>
      </c>
      <c r="U42" s="158">
        <f>COUNT(H42:S42)</f>
        <v>5</v>
      </c>
      <c r="V42" s="171">
        <f>IF(U42=0,0,T42/U42)</f>
        <v>1</v>
      </c>
      <c r="W42" s="199">
        <v>10</v>
      </c>
      <c r="X42" s="161"/>
    </row>
    <row r="43" spans="2:24" ht="21" customHeight="1">
      <c r="B43" s="69" t="str">
        <f t="shared" si="0"/>
        <v>Tuisumpu SC</v>
      </c>
      <c r="C43" s="70">
        <v>43</v>
      </c>
      <c r="D43" s="125"/>
      <c r="E43" s="345">
        <v>4</v>
      </c>
      <c r="F43" s="153" t="s">
        <v>610</v>
      </c>
      <c r="G43" s="193" t="s">
        <v>86</v>
      </c>
      <c r="H43" s="155">
        <v>1</v>
      </c>
      <c r="I43" s="155">
        <v>1</v>
      </c>
      <c r="J43" s="155">
        <v>1</v>
      </c>
      <c r="K43" s="163">
        <v>1</v>
      </c>
      <c r="L43" s="163">
        <v>1</v>
      </c>
      <c r="M43" s="163"/>
      <c r="N43" s="163"/>
      <c r="O43" s="163"/>
      <c r="P43" s="163"/>
      <c r="Q43" s="163"/>
      <c r="R43" s="163"/>
      <c r="S43" s="163"/>
      <c r="T43" s="157">
        <f>SUM(H43:S43)</f>
        <v>5</v>
      </c>
      <c r="U43" s="158">
        <f>12*G33</f>
        <v>144</v>
      </c>
      <c r="V43" s="171">
        <f>IF(U43=0,0,T43/U43)</f>
        <v>3.4722222222222224E-2</v>
      </c>
      <c r="W43" s="199">
        <v>10</v>
      </c>
      <c r="X43" s="161" t="s">
        <v>796</v>
      </c>
    </row>
    <row r="44" spans="2:24" ht="12.9" customHeight="1">
      <c r="B44" s="69" t="str">
        <f t="shared" si="0"/>
        <v>Tuisumpu SC</v>
      </c>
      <c r="C44" s="70">
        <v>44</v>
      </c>
      <c r="D44" s="125"/>
      <c r="E44" s="345">
        <v>5</v>
      </c>
      <c r="F44" s="168" t="s">
        <v>307</v>
      </c>
      <c r="G44" s="193" t="s">
        <v>86</v>
      </c>
      <c r="H44" s="155">
        <v>1</v>
      </c>
      <c r="I44" s="155">
        <v>1</v>
      </c>
      <c r="J44" s="155">
        <v>1</v>
      </c>
      <c r="K44" s="163">
        <v>1</v>
      </c>
      <c r="L44" s="163">
        <v>1</v>
      </c>
      <c r="M44" s="163"/>
      <c r="N44" s="163"/>
      <c r="O44" s="163"/>
      <c r="P44" s="163"/>
      <c r="Q44" s="163"/>
      <c r="R44" s="163"/>
      <c r="S44" s="163"/>
      <c r="T44" s="157">
        <f>COUNTIF(H44:S44,1)</f>
        <v>5</v>
      </c>
      <c r="U44" s="158">
        <f>COUNT(H44:S44)</f>
        <v>5</v>
      </c>
      <c r="V44" s="171">
        <f>IF(U44=0,0,T44/U44)</f>
        <v>1</v>
      </c>
      <c r="W44" s="164">
        <v>5</v>
      </c>
      <c r="X44" s="161" t="s">
        <v>796</v>
      </c>
    </row>
    <row r="45" spans="2:24" ht="2.1" customHeight="1">
      <c r="B45" s="69" t="str">
        <f t="shared" si="0"/>
        <v>Tuisumpu SC</v>
      </c>
      <c r="C45" s="70">
        <v>45</v>
      </c>
      <c r="D45" s="125"/>
      <c r="E45" s="70"/>
      <c r="F45" s="183"/>
      <c r="G45" s="181"/>
      <c r="H45" s="185"/>
      <c r="I45" s="185"/>
      <c r="J45" s="185"/>
      <c r="K45" s="185"/>
      <c r="L45" s="185"/>
      <c r="M45" s="185"/>
      <c r="N45" s="185"/>
      <c r="O45" s="185"/>
      <c r="P45" s="185"/>
      <c r="Q45" s="185"/>
      <c r="R45" s="185"/>
      <c r="S45" s="185"/>
      <c r="T45" s="74"/>
      <c r="U45" s="75"/>
      <c r="V45" s="186"/>
      <c r="W45" s="75"/>
      <c r="X45" s="69"/>
    </row>
    <row r="46" spans="2:24" ht="16.5" customHeight="1">
      <c r="B46" s="69" t="str">
        <f t="shared" si="0"/>
        <v>Tuisumpu SC</v>
      </c>
      <c r="C46" s="70">
        <v>46</v>
      </c>
      <c r="E46" s="343" t="s">
        <v>612</v>
      </c>
      <c r="F46" s="128"/>
      <c r="G46" s="238" t="s">
        <v>59</v>
      </c>
      <c r="H46" s="130" t="s">
        <v>35</v>
      </c>
      <c r="I46" s="130" t="s">
        <v>36</v>
      </c>
      <c r="J46" s="130" t="s">
        <v>37</v>
      </c>
      <c r="K46" s="130" t="s">
        <v>38</v>
      </c>
      <c r="L46" s="130" t="s">
        <v>39</v>
      </c>
      <c r="M46" s="130" t="s">
        <v>40</v>
      </c>
      <c r="N46" s="130" t="s">
        <v>41</v>
      </c>
      <c r="O46" s="130" t="s">
        <v>42</v>
      </c>
      <c r="P46" s="130" t="s">
        <v>43</v>
      </c>
      <c r="Q46" s="130" t="s">
        <v>44</v>
      </c>
      <c r="R46" s="130" t="s">
        <v>45</v>
      </c>
      <c r="S46" s="130" t="s">
        <v>46</v>
      </c>
      <c r="T46" s="130" t="s">
        <v>47</v>
      </c>
      <c r="U46" s="131" t="s">
        <v>48</v>
      </c>
      <c r="V46" s="132" t="s">
        <v>49</v>
      </c>
      <c r="W46" s="347" t="s">
        <v>116</v>
      </c>
      <c r="X46" s="130" t="s">
        <v>51</v>
      </c>
    </row>
    <row r="47" spans="2:24" ht="1.5" customHeight="1">
      <c r="B47" s="69" t="str">
        <f t="shared" si="0"/>
        <v>Tuisumpu SC</v>
      </c>
      <c r="C47" s="70">
        <v>47</v>
      </c>
      <c r="E47" s="70"/>
      <c r="F47" s="71"/>
      <c r="G47" s="227"/>
      <c r="H47" s="74"/>
      <c r="I47" s="74"/>
      <c r="J47" s="74"/>
      <c r="K47" s="74"/>
      <c r="L47" s="74"/>
      <c r="M47" s="74"/>
      <c r="N47" s="74"/>
      <c r="O47" s="74"/>
      <c r="P47" s="74"/>
      <c r="Q47" s="74"/>
      <c r="R47" s="74"/>
      <c r="S47" s="74"/>
      <c r="T47" s="74"/>
      <c r="U47" s="75"/>
      <c r="V47" s="74"/>
      <c r="W47" s="75"/>
      <c r="X47" s="69"/>
    </row>
    <row r="48" spans="2:24" ht="13.5" customHeight="1">
      <c r="B48" s="69" t="str">
        <f t="shared" si="0"/>
        <v>Tuisumpu SC</v>
      </c>
      <c r="C48" s="70">
        <v>48</v>
      </c>
      <c r="E48" s="348">
        <v>1</v>
      </c>
      <c r="F48" s="349" t="s">
        <v>242</v>
      </c>
      <c r="G48" s="193" t="s">
        <v>704</v>
      </c>
      <c r="H48" s="155"/>
      <c r="I48" s="155">
        <v>2</v>
      </c>
      <c r="J48" s="155">
        <v>1</v>
      </c>
      <c r="K48" s="156">
        <v>1</v>
      </c>
      <c r="L48" s="156">
        <v>0</v>
      </c>
      <c r="M48" s="156"/>
      <c r="N48" s="156"/>
      <c r="O48" s="156"/>
      <c r="P48" s="156"/>
      <c r="Q48" s="156"/>
      <c r="R48" s="156"/>
      <c r="S48" s="156"/>
      <c r="T48" s="157">
        <f t="shared" ref="T48:T78" si="1">SUM(H48:S48)</f>
        <v>4</v>
      </c>
      <c r="U48" s="158">
        <f>X19</f>
        <v>11.4399</v>
      </c>
      <c r="V48" s="171">
        <f>IF(X19=0,0,T48/X19)</f>
        <v>0.34965340606124179</v>
      </c>
      <c r="W48" s="199">
        <v>2</v>
      </c>
      <c r="X48" s="161" t="s">
        <v>796</v>
      </c>
    </row>
    <row r="49" spans="2:26" ht="14.4">
      <c r="B49" s="69" t="str">
        <f t="shared" si="0"/>
        <v>Tuisumpu SC</v>
      </c>
      <c r="C49" s="70">
        <v>49</v>
      </c>
      <c r="D49" s="125"/>
      <c r="E49" s="345">
        <v>2</v>
      </c>
      <c r="F49" s="350" t="s">
        <v>243</v>
      </c>
      <c r="G49" s="193" t="s">
        <v>704</v>
      </c>
      <c r="H49" s="155"/>
      <c r="I49" s="155">
        <v>2</v>
      </c>
      <c r="J49" s="155">
        <v>1</v>
      </c>
      <c r="K49" s="156">
        <v>1</v>
      </c>
      <c r="L49" s="156"/>
      <c r="M49" s="156"/>
      <c r="N49" s="156"/>
      <c r="O49" s="156"/>
      <c r="P49" s="156"/>
      <c r="Q49" s="156"/>
      <c r="R49" s="156"/>
      <c r="S49" s="156"/>
      <c r="T49" s="157">
        <f t="shared" si="1"/>
        <v>4</v>
      </c>
      <c r="U49" s="164">
        <f>T48</f>
        <v>4</v>
      </c>
      <c r="V49" s="171">
        <f>IF(T48=0,0,T49/T48)</f>
        <v>1</v>
      </c>
      <c r="W49" s="199">
        <v>10</v>
      </c>
      <c r="X49" s="179"/>
    </row>
    <row r="50" spans="2:26" ht="14.4">
      <c r="B50" s="69" t="str">
        <f t="shared" si="0"/>
        <v>Tuisumpu SC</v>
      </c>
      <c r="C50" s="70">
        <v>50</v>
      </c>
      <c r="D50" s="125"/>
      <c r="E50" s="345">
        <v>3</v>
      </c>
      <c r="F50" s="350" t="s">
        <v>244</v>
      </c>
      <c r="G50" s="193" t="s">
        <v>704</v>
      </c>
      <c r="H50" s="155"/>
      <c r="I50" s="155">
        <v>1</v>
      </c>
      <c r="J50" s="155">
        <v>2</v>
      </c>
      <c r="K50" s="156">
        <v>1</v>
      </c>
      <c r="L50" s="156">
        <v>1</v>
      </c>
      <c r="M50" s="156"/>
      <c r="N50" s="156"/>
      <c r="O50" s="156"/>
      <c r="P50" s="156"/>
      <c r="Q50" s="156"/>
      <c r="R50" s="156"/>
      <c r="S50" s="156"/>
      <c r="T50" s="157">
        <f t="shared" si="1"/>
        <v>5</v>
      </c>
      <c r="U50" s="164">
        <f>U49</f>
        <v>4</v>
      </c>
      <c r="V50" s="171">
        <f>IF(T48=0,0,T50/T48)</f>
        <v>1.25</v>
      </c>
      <c r="W50" s="199">
        <v>10</v>
      </c>
      <c r="X50" s="177"/>
    </row>
    <row r="51" spans="2:26" ht="13.5" customHeight="1">
      <c r="B51" s="69" t="str">
        <f t="shared" si="0"/>
        <v>Tuisumpu SC</v>
      </c>
      <c r="C51" s="70">
        <v>51</v>
      </c>
      <c r="D51" s="125"/>
      <c r="E51" s="191">
        <v>4</v>
      </c>
      <c r="F51" s="172" t="s">
        <v>245</v>
      </c>
      <c r="G51" s="193" t="s">
        <v>704</v>
      </c>
      <c r="H51" s="155"/>
      <c r="I51" s="155">
        <v>1</v>
      </c>
      <c r="J51" s="155">
        <v>2</v>
      </c>
      <c r="K51" s="156">
        <v>1</v>
      </c>
      <c r="L51" s="156">
        <v>1</v>
      </c>
      <c r="M51" s="156"/>
      <c r="N51" s="156"/>
      <c r="O51" s="156"/>
      <c r="P51" s="156"/>
      <c r="Q51" s="156"/>
      <c r="R51" s="156"/>
      <c r="S51" s="156"/>
      <c r="T51" s="157">
        <f t="shared" si="1"/>
        <v>5</v>
      </c>
      <c r="U51" s="164">
        <f>U50</f>
        <v>4</v>
      </c>
      <c r="V51" s="171">
        <f>IF(U51=0,0,T51/U51)</f>
        <v>1.25</v>
      </c>
      <c r="W51" s="164">
        <v>5</v>
      </c>
      <c r="X51" s="177"/>
    </row>
    <row r="52" spans="2:26" ht="13.5" customHeight="1">
      <c r="B52" s="69" t="str">
        <f t="shared" si="0"/>
        <v>Tuisumpu SC</v>
      </c>
      <c r="C52" s="70">
        <v>52</v>
      </c>
      <c r="D52" s="125"/>
      <c r="E52" s="152">
        <v>5</v>
      </c>
      <c r="F52" s="172" t="s">
        <v>246</v>
      </c>
      <c r="G52" s="193" t="s">
        <v>704</v>
      </c>
      <c r="H52" s="155"/>
      <c r="I52" s="155">
        <v>1</v>
      </c>
      <c r="J52" s="155">
        <v>2</v>
      </c>
      <c r="K52" s="156">
        <v>1</v>
      </c>
      <c r="L52" s="156">
        <v>1</v>
      </c>
      <c r="M52" s="156"/>
      <c r="N52" s="156"/>
      <c r="O52" s="156"/>
      <c r="P52" s="156"/>
      <c r="Q52" s="156"/>
      <c r="R52" s="156"/>
      <c r="S52" s="156"/>
      <c r="T52" s="157">
        <f t="shared" si="1"/>
        <v>5</v>
      </c>
      <c r="U52" s="164">
        <f>U51</f>
        <v>4</v>
      </c>
      <c r="V52" s="171">
        <f>IF(U52=0,0,T52/U52)</f>
        <v>1.25</v>
      </c>
      <c r="W52" s="164"/>
      <c r="X52" s="177"/>
    </row>
    <row r="53" spans="2:26" ht="13.5" customHeight="1">
      <c r="B53" s="69" t="str">
        <f t="shared" si="0"/>
        <v>Tuisumpu SC</v>
      </c>
      <c r="C53" s="70">
        <v>53</v>
      </c>
      <c r="D53" s="125"/>
      <c r="E53" s="152">
        <v>6</v>
      </c>
      <c r="F53" s="172" t="s">
        <v>247</v>
      </c>
      <c r="G53" s="193" t="s">
        <v>704</v>
      </c>
      <c r="H53" s="155"/>
      <c r="I53" s="155">
        <v>1</v>
      </c>
      <c r="J53" s="155">
        <v>1</v>
      </c>
      <c r="K53" s="156">
        <v>1</v>
      </c>
      <c r="L53" s="156">
        <v>2</v>
      </c>
      <c r="M53" s="156"/>
      <c r="N53" s="156"/>
      <c r="O53" s="156"/>
      <c r="P53" s="156"/>
      <c r="Q53" s="156"/>
      <c r="R53" s="156"/>
      <c r="S53" s="156"/>
      <c r="T53" s="157">
        <f t="shared" si="1"/>
        <v>5</v>
      </c>
      <c r="U53" s="164">
        <f>U52</f>
        <v>4</v>
      </c>
      <c r="V53" s="171">
        <f>IF(U53=0,0,T53/U53)</f>
        <v>1.25</v>
      </c>
      <c r="W53" s="164"/>
      <c r="X53" s="177"/>
    </row>
    <row r="54" spans="2:26" ht="13.5" customHeight="1">
      <c r="B54" s="69" t="str">
        <f t="shared" si="0"/>
        <v>Tuisumpu SC</v>
      </c>
      <c r="C54" s="70">
        <v>54</v>
      </c>
      <c r="D54" s="125"/>
      <c r="E54" s="348">
        <v>7</v>
      </c>
      <c r="F54" s="172" t="s">
        <v>248</v>
      </c>
      <c r="G54" s="193" t="s">
        <v>704</v>
      </c>
      <c r="H54" s="155"/>
      <c r="I54" s="155">
        <v>1</v>
      </c>
      <c r="J54" s="155">
        <v>2</v>
      </c>
      <c r="K54" s="156">
        <v>1</v>
      </c>
      <c r="L54" s="156">
        <v>1</v>
      </c>
      <c r="M54" s="156"/>
      <c r="N54" s="156"/>
      <c r="O54" s="156"/>
      <c r="P54" s="156"/>
      <c r="Q54" s="156"/>
      <c r="R54" s="156"/>
      <c r="S54" s="156"/>
      <c r="T54" s="157">
        <f t="shared" si="1"/>
        <v>5</v>
      </c>
      <c r="U54" s="164">
        <f>U53</f>
        <v>4</v>
      </c>
      <c r="V54" s="171">
        <f>IF(U54=0,0,T54/U54)</f>
        <v>1.25</v>
      </c>
      <c r="W54" s="199">
        <v>10</v>
      </c>
      <c r="X54" s="177"/>
    </row>
    <row r="55" spans="2:26" ht="13.5" customHeight="1">
      <c r="B55" s="69" t="str">
        <f t="shared" si="0"/>
        <v>Tuisumpu SC</v>
      </c>
      <c r="C55" s="70">
        <v>55</v>
      </c>
      <c r="D55" s="125"/>
      <c r="E55" s="345">
        <v>8</v>
      </c>
      <c r="F55" s="172" t="s">
        <v>249</v>
      </c>
      <c r="G55" s="193" t="s">
        <v>704</v>
      </c>
      <c r="H55" s="155"/>
      <c r="I55" s="155"/>
      <c r="J55" s="155"/>
      <c r="K55" s="156"/>
      <c r="L55" s="156">
        <v>1</v>
      </c>
      <c r="M55" s="156"/>
      <c r="N55" s="156"/>
      <c r="O55" s="156"/>
      <c r="P55" s="156"/>
      <c r="Q55" s="156"/>
      <c r="R55" s="156"/>
      <c r="S55" s="156"/>
      <c r="T55" s="157">
        <f t="shared" si="1"/>
        <v>1</v>
      </c>
      <c r="U55" s="164">
        <v>0</v>
      </c>
      <c r="V55" s="351">
        <f>IF(T48=0,0,T55/T48)</f>
        <v>0.25</v>
      </c>
      <c r="W55" s="199"/>
      <c r="X55" s="177"/>
    </row>
    <row r="56" spans="2:26" ht="13.5" customHeight="1">
      <c r="B56" s="69" t="str">
        <f t="shared" si="0"/>
        <v>Tuisumpu SC</v>
      </c>
      <c r="C56" s="70">
        <v>56</v>
      </c>
      <c r="D56" s="125"/>
      <c r="E56" s="345">
        <v>9</v>
      </c>
      <c r="F56" s="352" t="s">
        <v>618</v>
      </c>
      <c r="G56" s="193" t="s">
        <v>704</v>
      </c>
      <c r="H56" s="155"/>
      <c r="I56" s="155"/>
      <c r="J56" s="155">
        <v>2</v>
      </c>
      <c r="K56" s="156"/>
      <c r="L56" s="156"/>
      <c r="M56" s="156"/>
      <c r="N56" s="156"/>
      <c r="O56" s="156"/>
      <c r="P56" s="156"/>
      <c r="Q56" s="156"/>
      <c r="R56" s="156"/>
      <c r="S56" s="156"/>
      <c r="T56" s="157">
        <f t="shared" si="1"/>
        <v>2</v>
      </c>
      <c r="U56" s="164">
        <f>T58</f>
        <v>3</v>
      </c>
      <c r="V56" s="171">
        <f>IF(U56=0,0,T56/U56)</f>
        <v>0.66666666666666663</v>
      </c>
      <c r="W56" s="164">
        <v>10</v>
      </c>
      <c r="X56" s="177"/>
    </row>
    <row r="57" spans="2:26" ht="13.5" customHeight="1">
      <c r="B57" s="69" t="str">
        <f t="shared" si="0"/>
        <v>Tuisumpu SC</v>
      </c>
      <c r="C57" s="70">
        <v>57</v>
      </c>
      <c r="D57" s="125"/>
      <c r="E57" s="152"/>
      <c r="F57" s="352" t="s">
        <v>619</v>
      </c>
      <c r="G57" s="193" t="s">
        <v>704</v>
      </c>
      <c r="H57" s="155"/>
      <c r="I57" s="155"/>
      <c r="J57" s="155"/>
      <c r="K57" s="156"/>
      <c r="L57" s="156">
        <v>1</v>
      </c>
      <c r="M57" s="156"/>
      <c r="N57" s="156"/>
      <c r="O57" s="156"/>
      <c r="P57" s="156"/>
      <c r="Q57" s="156"/>
      <c r="R57" s="156"/>
      <c r="S57" s="156"/>
      <c r="T57" s="157">
        <f t="shared" si="1"/>
        <v>1</v>
      </c>
      <c r="U57" s="164">
        <f>U58</f>
        <v>3</v>
      </c>
      <c r="V57" s="196">
        <f>IF(U57=0,0,T57/U57)</f>
        <v>0.33333333333333331</v>
      </c>
      <c r="W57" s="199"/>
      <c r="X57" s="177"/>
    </row>
    <row r="58" spans="2:26" ht="13.5" customHeight="1">
      <c r="B58" s="69" t="str">
        <f t="shared" si="0"/>
        <v>Tuisumpu SC</v>
      </c>
      <c r="C58" s="70">
        <v>58</v>
      </c>
      <c r="D58" s="125"/>
      <c r="E58" s="152"/>
      <c r="F58" s="172" t="s">
        <v>251</v>
      </c>
      <c r="G58" s="193" t="s">
        <v>704</v>
      </c>
      <c r="H58" s="174">
        <f t="shared" ref="H58:S58" si="2">SUM(H56:H57)</f>
        <v>0</v>
      </c>
      <c r="I58" s="174">
        <f t="shared" si="2"/>
        <v>0</v>
      </c>
      <c r="J58" s="174">
        <f t="shared" si="2"/>
        <v>2</v>
      </c>
      <c r="K58" s="174">
        <f t="shared" si="2"/>
        <v>0</v>
      </c>
      <c r="L58" s="174">
        <f t="shared" si="2"/>
        <v>1</v>
      </c>
      <c r="M58" s="174">
        <f t="shared" si="2"/>
        <v>0</v>
      </c>
      <c r="N58" s="174">
        <f t="shared" si="2"/>
        <v>0</v>
      </c>
      <c r="O58" s="174">
        <f t="shared" si="2"/>
        <v>0</v>
      </c>
      <c r="P58" s="174">
        <f t="shared" si="2"/>
        <v>0</v>
      </c>
      <c r="Q58" s="174">
        <f t="shared" si="2"/>
        <v>0</v>
      </c>
      <c r="R58" s="174">
        <f t="shared" si="2"/>
        <v>0</v>
      </c>
      <c r="S58" s="174">
        <f t="shared" si="2"/>
        <v>0</v>
      </c>
      <c r="T58" s="157">
        <f t="shared" si="1"/>
        <v>3</v>
      </c>
      <c r="U58" s="164">
        <f>U56</f>
        <v>3</v>
      </c>
      <c r="V58" s="159"/>
      <c r="W58" s="164"/>
      <c r="X58" s="177"/>
    </row>
    <row r="59" spans="2:26" ht="18.75" customHeight="1">
      <c r="B59" s="69" t="str">
        <f t="shared" si="0"/>
        <v>Tuisumpu SC</v>
      </c>
      <c r="C59" s="70">
        <v>59</v>
      </c>
      <c r="D59" s="125"/>
      <c r="E59" s="345">
        <v>10</v>
      </c>
      <c r="F59" s="353" t="s">
        <v>822</v>
      </c>
      <c r="G59" s="193" t="s">
        <v>704</v>
      </c>
      <c r="H59" s="155"/>
      <c r="I59" s="155"/>
      <c r="J59" s="155"/>
      <c r="K59" s="156"/>
      <c r="L59" s="156">
        <v>1</v>
      </c>
      <c r="M59" s="156"/>
      <c r="N59" s="156"/>
      <c r="O59" s="156"/>
      <c r="P59" s="156"/>
      <c r="Q59" s="156"/>
      <c r="R59" s="156"/>
      <c r="S59" s="156"/>
      <c r="T59" s="157">
        <f t="shared" si="1"/>
        <v>1</v>
      </c>
      <c r="U59" s="164">
        <f>T57</f>
        <v>1</v>
      </c>
      <c r="V59" s="171">
        <f>IF(U59=0,100%,T59/U59)</f>
        <v>1</v>
      </c>
      <c r="W59" s="199">
        <v>5</v>
      </c>
      <c r="X59" s="177"/>
    </row>
    <row r="60" spans="2:26" ht="16.5" customHeight="1">
      <c r="B60" s="69" t="str">
        <f t="shared" si="0"/>
        <v>Tuisumpu SC</v>
      </c>
      <c r="C60" s="70">
        <v>60</v>
      </c>
      <c r="D60" s="125"/>
      <c r="E60" s="152">
        <v>11</v>
      </c>
      <c r="F60" s="352" t="s">
        <v>648</v>
      </c>
      <c r="G60" s="193" t="s">
        <v>704</v>
      </c>
      <c r="H60" s="155"/>
      <c r="I60" s="155"/>
      <c r="J60" s="155"/>
      <c r="K60" s="156"/>
      <c r="L60" s="156">
        <v>1</v>
      </c>
      <c r="M60" s="156"/>
      <c r="N60" s="156"/>
      <c r="O60" s="156"/>
      <c r="P60" s="156"/>
      <c r="Q60" s="156"/>
      <c r="R60" s="156"/>
      <c r="S60" s="156"/>
      <c r="T60" s="157">
        <f t="shared" si="1"/>
        <v>1</v>
      </c>
      <c r="U60" s="164"/>
      <c r="V60" s="169"/>
      <c r="W60" s="167"/>
      <c r="X60" s="177"/>
    </row>
    <row r="61" spans="2:26" ht="13.5" customHeight="1">
      <c r="B61" s="69" t="str">
        <f t="shared" si="0"/>
        <v>Tuisumpu SC</v>
      </c>
      <c r="C61" s="70">
        <v>61</v>
      </c>
      <c r="D61" s="125"/>
      <c r="E61" s="152"/>
      <c r="F61" s="352" t="s">
        <v>649</v>
      </c>
      <c r="G61" s="193" t="s">
        <v>704</v>
      </c>
      <c r="H61" s="155"/>
      <c r="I61" s="155"/>
      <c r="J61" s="155">
        <v>2</v>
      </c>
      <c r="K61" s="156"/>
      <c r="L61" s="156"/>
      <c r="M61" s="156"/>
      <c r="N61" s="156"/>
      <c r="O61" s="156"/>
      <c r="P61" s="156"/>
      <c r="Q61" s="156"/>
      <c r="R61" s="156"/>
      <c r="S61" s="156"/>
      <c r="T61" s="157">
        <f t="shared" si="1"/>
        <v>2</v>
      </c>
      <c r="U61" s="164"/>
      <c r="V61" s="354">
        <f>IF(T60=0,0,T61*1000/T60)</f>
        <v>2000</v>
      </c>
      <c r="W61" s="354" t="s">
        <v>627</v>
      </c>
      <c r="X61" s="177"/>
      <c r="Z61" s="355"/>
    </row>
    <row r="62" spans="2:26" ht="13.5" customHeight="1">
      <c r="B62" s="69" t="str">
        <f t="shared" si="0"/>
        <v>Tuisumpu SC</v>
      </c>
      <c r="C62" s="70">
        <v>62</v>
      </c>
      <c r="D62" s="125"/>
      <c r="E62" s="152"/>
      <c r="F62" s="172" t="s">
        <v>252</v>
      </c>
      <c r="G62" s="193" t="s">
        <v>704</v>
      </c>
      <c r="H62" s="174">
        <f t="shared" ref="H62:S62" si="3">SUM(H60:H61)</f>
        <v>0</v>
      </c>
      <c r="I62" s="174">
        <f t="shared" si="3"/>
        <v>0</v>
      </c>
      <c r="J62" s="174">
        <f t="shared" si="3"/>
        <v>2</v>
      </c>
      <c r="K62" s="174">
        <f t="shared" si="3"/>
        <v>0</v>
      </c>
      <c r="L62" s="174">
        <f t="shared" si="3"/>
        <v>1</v>
      </c>
      <c r="M62" s="174">
        <f t="shared" si="3"/>
        <v>0</v>
      </c>
      <c r="N62" s="174">
        <f t="shared" si="3"/>
        <v>0</v>
      </c>
      <c r="O62" s="174">
        <f t="shared" si="3"/>
        <v>0</v>
      </c>
      <c r="P62" s="174">
        <f t="shared" si="3"/>
        <v>0</v>
      </c>
      <c r="Q62" s="174">
        <f t="shared" si="3"/>
        <v>0</v>
      </c>
      <c r="R62" s="174">
        <f t="shared" si="3"/>
        <v>0</v>
      </c>
      <c r="S62" s="174">
        <f t="shared" si="3"/>
        <v>0</v>
      </c>
      <c r="T62" s="157">
        <f t="shared" si="1"/>
        <v>3</v>
      </c>
      <c r="U62" s="164"/>
      <c r="V62" s="169"/>
      <c r="W62" s="167"/>
      <c r="X62" s="177"/>
    </row>
    <row r="63" spans="2:26" ht="13.5" customHeight="1">
      <c r="B63" s="69" t="str">
        <f t="shared" si="0"/>
        <v>Tuisumpu SC</v>
      </c>
      <c r="C63" s="70">
        <v>63</v>
      </c>
      <c r="D63" s="125"/>
      <c r="E63" s="152">
        <v>12</v>
      </c>
      <c r="F63" s="172" t="s">
        <v>253</v>
      </c>
      <c r="G63" s="193" t="s">
        <v>704</v>
      </c>
      <c r="H63" s="156"/>
      <c r="I63" s="156"/>
      <c r="J63" s="156"/>
      <c r="K63" s="156"/>
      <c r="L63" s="156"/>
      <c r="M63" s="156"/>
      <c r="N63" s="156"/>
      <c r="O63" s="156"/>
      <c r="P63" s="156"/>
      <c r="Q63" s="156"/>
      <c r="R63" s="156"/>
      <c r="S63" s="156"/>
      <c r="T63" s="157">
        <f t="shared" si="1"/>
        <v>0</v>
      </c>
      <c r="U63" s="164">
        <f>T58</f>
        <v>3</v>
      </c>
      <c r="V63" s="196">
        <f>IF(U63=0,0,T63/U63)</f>
        <v>0</v>
      </c>
      <c r="W63" s="167"/>
      <c r="X63" s="177"/>
    </row>
    <row r="64" spans="2:26" ht="13.5" customHeight="1">
      <c r="B64" s="69" t="str">
        <f t="shared" si="0"/>
        <v>Tuisumpu SC</v>
      </c>
      <c r="C64" s="70">
        <v>64</v>
      </c>
      <c r="D64" s="125"/>
      <c r="E64" s="345">
        <v>13</v>
      </c>
      <c r="F64" s="172" t="s">
        <v>254</v>
      </c>
      <c r="G64" s="193" t="s">
        <v>704</v>
      </c>
      <c r="H64" s="356">
        <f t="shared" ref="H64:S64" si="4">SUM(H62:H63)</f>
        <v>0</v>
      </c>
      <c r="I64" s="356">
        <f t="shared" si="4"/>
        <v>0</v>
      </c>
      <c r="J64" s="356">
        <f t="shared" si="4"/>
        <v>2</v>
      </c>
      <c r="K64" s="356">
        <f t="shared" si="4"/>
        <v>0</v>
      </c>
      <c r="L64" s="356">
        <f t="shared" si="4"/>
        <v>1</v>
      </c>
      <c r="M64" s="356">
        <f t="shared" si="4"/>
        <v>0</v>
      </c>
      <c r="N64" s="356">
        <f t="shared" si="4"/>
        <v>0</v>
      </c>
      <c r="O64" s="356">
        <f t="shared" si="4"/>
        <v>0</v>
      </c>
      <c r="P64" s="356">
        <f t="shared" si="4"/>
        <v>0</v>
      </c>
      <c r="Q64" s="356">
        <f t="shared" si="4"/>
        <v>0</v>
      </c>
      <c r="R64" s="356">
        <f t="shared" si="4"/>
        <v>0</v>
      </c>
      <c r="S64" s="356">
        <f t="shared" si="4"/>
        <v>0</v>
      </c>
      <c r="T64" s="157">
        <f t="shared" si="1"/>
        <v>3</v>
      </c>
      <c r="U64" s="164">
        <f>T62</f>
        <v>3</v>
      </c>
      <c r="V64" s="196">
        <f>IF(U64=0,0,T64/U64)</f>
        <v>1</v>
      </c>
      <c r="W64" s="199">
        <v>5</v>
      </c>
      <c r="X64" s="177"/>
    </row>
    <row r="65" spans="2:24" ht="13.5" customHeight="1">
      <c r="B65" s="69" t="str">
        <f t="shared" si="0"/>
        <v>Tuisumpu SC</v>
      </c>
      <c r="C65" s="70">
        <v>65</v>
      </c>
      <c r="D65" s="125"/>
      <c r="E65" s="345">
        <v>14</v>
      </c>
      <c r="F65" s="172" t="s">
        <v>255</v>
      </c>
      <c r="G65" s="193" t="s">
        <v>704</v>
      </c>
      <c r="H65" s="156"/>
      <c r="I65" s="156"/>
      <c r="J65" s="156"/>
      <c r="K65" s="156"/>
      <c r="L65" s="156"/>
      <c r="M65" s="156"/>
      <c r="N65" s="156"/>
      <c r="O65" s="156"/>
      <c r="P65" s="156"/>
      <c r="Q65" s="156"/>
      <c r="R65" s="156"/>
      <c r="S65" s="156"/>
      <c r="T65" s="157">
        <f t="shared" si="1"/>
        <v>0</v>
      </c>
      <c r="U65" s="164">
        <f>T62</f>
        <v>3</v>
      </c>
      <c r="V65" s="196">
        <f>IF(U65=0,0,T65/U65)</f>
        <v>0</v>
      </c>
      <c r="W65" s="199"/>
      <c r="X65" s="177"/>
    </row>
    <row r="66" spans="2:24" ht="13.5" customHeight="1">
      <c r="B66" s="69" t="str">
        <f t="shared" ref="B66:B129" si="5">B65</f>
        <v>Tuisumpu SC</v>
      </c>
      <c r="C66" s="70">
        <v>66</v>
      </c>
      <c r="D66" s="125"/>
      <c r="E66" s="345">
        <v>15</v>
      </c>
      <c r="F66" s="172" t="s">
        <v>256</v>
      </c>
      <c r="G66" s="193" t="s">
        <v>704</v>
      </c>
      <c r="H66" s="156"/>
      <c r="I66" s="156"/>
      <c r="J66" s="156">
        <v>2</v>
      </c>
      <c r="K66" s="156"/>
      <c r="L66" s="156"/>
      <c r="M66" s="156"/>
      <c r="N66" s="156"/>
      <c r="O66" s="156"/>
      <c r="P66" s="156"/>
      <c r="Q66" s="156"/>
      <c r="R66" s="156"/>
      <c r="S66" s="156"/>
      <c r="T66" s="157">
        <f t="shared" si="1"/>
        <v>2</v>
      </c>
      <c r="U66" s="164">
        <f>T62</f>
        <v>3</v>
      </c>
      <c r="V66" s="196">
        <f>IF(U66=0,0,T66/U66)</f>
        <v>0.66666666666666663</v>
      </c>
      <c r="W66" s="199">
        <v>5</v>
      </c>
      <c r="X66" s="177"/>
    </row>
    <row r="67" spans="2:24" ht="13.5" customHeight="1">
      <c r="B67" s="69" t="str">
        <f t="shared" si="5"/>
        <v>Tuisumpu SC</v>
      </c>
      <c r="C67" s="70">
        <v>67</v>
      </c>
      <c r="D67" s="125"/>
      <c r="E67" s="345">
        <v>16</v>
      </c>
      <c r="F67" s="172" t="s">
        <v>257</v>
      </c>
      <c r="G67" s="193" t="s">
        <v>704</v>
      </c>
      <c r="H67" s="155"/>
      <c r="I67" s="155">
        <v>1</v>
      </c>
      <c r="J67" s="155">
        <v>4</v>
      </c>
      <c r="K67" s="156">
        <v>6</v>
      </c>
      <c r="L67" s="156">
        <v>2</v>
      </c>
      <c r="M67" s="156"/>
      <c r="N67" s="156"/>
      <c r="O67" s="156"/>
      <c r="P67" s="156"/>
      <c r="Q67" s="156"/>
      <c r="R67" s="156"/>
      <c r="S67" s="156"/>
      <c r="T67" s="157">
        <f t="shared" si="1"/>
        <v>13</v>
      </c>
      <c r="U67" s="164">
        <f>50*X33/100</f>
        <v>40.14</v>
      </c>
      <c r="V67" s="171">
        <f>IF(U67=0,0,T67/U67)</f>
        <v>0.3238664673642252</v>
      </c>
      <c r="W67" s="164"/>
      <c r="X67" s="179"/>
    </row>
    <row r="68" spans="2:24" ht="13.5" customHeight="1">
      <c r="B68" s="69" t="str">
        <f t="shared" si="5"/>
        <v>Tuisumpu SC</v>
      </c>
      <c r="C68" s="70">
        <v>68</v>
      </c>
      <c r="D68" s="125"/>
      <c r="E68" s="152">
        <v>17</v>
      </c>
      <c r="F68" s="172" t="s">
        <v>258</v>
      </c>
      <c r="G68" s="193" t="s">
        <v>704</v>
      </c>
      <c r="H68" s="155">
        <v>8</v>
      </c>
      <c r="I68" s="155">
        <v>5</v>
      </c>
      <c r="J68" s="155">
        <v>2</v>
      </c>
      <c r="K68" s="156"/>
      <c r="L68" s="156">
        <v>1</v>
      </c>
      <c r="M68" s="156"/>
      <c r="N68" s="156"/>
      <c r="O68" s="156"/>
      <c r="P68" s="156"/>
      <c r="Q68" s="156"/>
      <c r="R68" s="156"/>
      <c r="S68" s="156"/>
      <c r="T68" s="157">
        <f t="shared" si="1"/>
        <v>16</v>
      </c>
      <c r="U68" s="199"/>
      <c r="V68" s="357"/>
      <c r="W68" s="164"/>
      <c r="X68" s="179"/>
    </row>
    <row r="69" spans="2:24" ht="13.5" customHeight="1">
      <c r="B69" s="69" t="str">
        <f t="shared" si="5"/>
        <v>Tuisumpu SC</v>
      </c>
      <c r="C69" s="70">
        <v>69</v>
      </c>
      <c r="D69" s="125"/>
      <c r="E69" s="152"/>
      <c r="F69" s="172" t="s">
        <v>259</v>
      </c>
      <c r="G69" s="193" t="s">
        <v>704</v>
      </c>
      <c r="H69" s="155"/>
      <c r="I69" s="155">
        <v>18</v>
      </c>
      <c r="J69" s="155"/>
      <c r="K69" s="156"/>
      <c r="L69" s="156"/>
      <c r="M69" s="156"/>
      <c r="N69" s="156"/>
      <c r="O69" s="156"/>
      <c r="P69" s="156"/>
      <c r="Q69" s="156"/>
      <c r="R69" s="156"/>
      <c r="S69" s="156"/>
      <c r="T69" s="157">
        <f t="shared" si="1"/>
        <v>18</v>
      </c>
      <c r="U69" s="199"/>
      <c r="V69" s="357"/>
      <c r="W69" s="167"/>
      <c r="X69" s="179"/>
    </row>
    <row r="70" spans="2:24" ht="13.5" customHeight="1">
      <c r="B70" s="69" t="str">
        <f t="shared" si="5"/>
        <v>Tuisumpu SC</v>
      </c>
      <c r="C70" s="70">
        <v>70</v>
      </c>
      <c r="D70" s="125"/>
      <c r="E70" s="152"/>
      <c r="F70" s="172" t="s">
        <v>260</v>
      </c>
      <c r="G70" s="193" t="s">
        <v>704</v>
      </c>
      <c r="H70" s="155"/>
      <c r="I70" s="155"/>
      <c r="J70" s="155"/>
      <c r="K70" s="156">
        <v>1</v>
      </c>
      <c r="L70" s="156"/>
      <c r="M70" s="156"/>
      <c r="N70" s="156"/>
      <c r="O70" s="156"/>
      <c r="P70" s="156"/>
      <c r="Q70" s="156"/>
      <c r="R70" s="156"/>
      <c r="S70" s="156"/>
      <c r="T70" s="157">
        <f t="shared" si="1"/>
        <v>1</v>
      </c>
      <c r="U70" s="199">
        <f>(T70+G29)-T71</f>
        <v>1</v>
      </c>
      <c r="V70" s="357">
        <f>IF(G22=0,0,U70/G22)</f>
        <v>1.8518518518518517E-2</v>
      </c>
      <c r="W70" s="164"/>
      <c r="X70" s="268" t="s">
        <v>628</v>
      </c>
    </row>
    <row r="71" spans="2:24" ht="13.5" customHeight="1">
      <c r="B71" s="69" t="str">
        <f t="shared" si="5"/>
        <v>Tuisumpu SC</v>
      </c>
      <c r="C71" s="70">
        <v>71</v>
      </c>
      <c r="D71" s="125"/>
      <c r="E71" s="152"/>
      <c r="F71" s="172" t="s">
        <v>261</v>
      </c>
      <c r="G71" s="193" t="s">
        <v>704</v>
      </c>
      <c r="H71" s="155"/>
      <c r="I71" s="155"/>
      <c r="J71" s="155"/>
      <c r="K71" s="156"/>
      <c r="L71" s="156"/>
      <c r="M71" s="156"/>
      <c r="N71" s="156"/>
      <c r="O71" s="156"/>
      <c r="P71" s="156"/>
      <c r="Q71" s="156"/>
      <c r="R71" s="156"/>
      <c r="S71" s="156"/>
      <c r="T71" s="157">
        <f t="shared" si="1"/>
        <v>0</v>
      </c>
      <c r="U71" s="199"/>
      <c r="V71" s="357"/>
      <c r="W71" s="164"/>
      <c r="X71" s="177"/>
    </row>
    <row r="72" spans="2:24" ht="13.5" customHeight="1">
      <c r="B72" s="69" t="str">
        <f t="shared" si="5"/>
        <v>Tuisumpu SC</v>
      </c>
      <c r="C72" s="70">
        <v>72</v>
      </c>
      <c r="D72" s="125"/>
      <c r="E72" s="152">
        <v>18</v>
      </c>
      <c r="F72" s="172" t="s">
        <v>262</v>
      </c>
      <c r="G72" s="193" t="s">
        <v>704</v>
      </c>
      <c r="H72" s="155"/>
      <c r="I72" s="155"/>
      <c r="J72" s="155"/>
      <c r="K72" s="156"/>
      <c r="L72" s="156"/>
      <c r="M72" s="156"/>
      <c r="N72" s="156"/>
      <c r="O72" s="156"/>
      <c r="P72" s="156"/>
      <c r="Q72" s="156"/>
      <c r="R72" s="156"/>
      <c r="S72" s="156"/>
      <c r="T72" s="157">
        <f t="shared" si="1"/>
        <v>0</v>
      </c>
      <c r="U72" s="199">
        <f>G30+T72</f>
        <v>0</v>
      </c>
      <c r="V72" s="357">
        <f>IF(G22=0,0,U72/G22)</f>
        <v>0</v>
      </c>
      <c r="W72" s="167"/>
      <c r="X72" s="268" t="s">
        <v>629</v>
      </c>
    </row>
    <row r="73" spans="2:24" ht="13.5" customHeight="1">
      <c r="B73" s="69" t="str">
        <f t="shared" si="5"/>
        <v>Tuisumpu SC</v>
      </c>
      <c r="C73" s="70">
        <v>73</v>
      </c>
      <c r="D73" s="125"/>
      <c r="E73" s="152">
        <v>19</v>
      </c>
      <c r="F73" s="172" t="s">
        <v>263</v>
      </c>
      <c r="G73" s="193" t="s">
        <v>704</v>
      </c>
      <c r="H73" s="155"/>
      <c r="I73" s="155"/>
      <c r="J73" s="155">
        <v>2</v>
      </c>
      <c r="K73" s="156"/>
      <c r="L73" s="156"/>
      <c r="M73" s="156"/>
      <c r="N73" s="156"/>
      <c r="O73" s="156"/>
      <c r="P73" s="156"/>
      <c r="Q73" s="156"/>
      <c r="R73" s="156"/>
      <c r="S73" s="156"/>
      <c r="T73" s="157">
        <f t="shared" si="1"/>
        <v>2</v>
      </c>
      <c r="U73" s="164">
        <f>T56</f>
        <v>2</v>
      </c>
      <c r="V73" s="171">
        <f>IF(U73=0,0,T73/U73)</f>
        <v>1</v>
      </c>
      <c r="W73" s="164"/>
      <c r="X73" s="177"/>
    </row>
    <row r="74" spans="2:24" ht="13.5" customHeight="1">
      <c r="B74" s="69" t="str">
        <f t="shared" si="5"/>
        <v>Tuisumpu SC</v>
      </c>
      <c r="C74" s="70">
        <v>74</v>
      </c>
      <c r="D74" s="125"/>
      <c r="E74" s="152">
        <v>20</v>
      </c>
      <c r="F74" s="176" t="s">
        <v>620</v>
      </c>
      <c r="G74" s="193" t="s">
        <v>704</v>
      </c>
      <c r="H74" s="155"/>
      <c r="I74" s="155"/>
      <c r="J74" s="155">
        <v>2</v>
      </c>
      <c r="K74" s="156"/>
      <c r="L74" s="156"/>
      <c r="M74" s="156"/>
      <c r="N74" s="156"/>
      <c r="O74" s="156"/>
      <c r="P74" s="156"/>
      <c r="Q74" s="156"/>
      <c r="R74" s="156"/>
      <c r="S74" s="156"/>
      <c r="T74" s="157">
        <f t="shared" si="1"/>
        <v>2</v>
      </c>
      <c r="U74" s="164">
        <f>T56</f>
        <v>2</v>
      </c>
      <c r="V74" s="171">
        <f>IF(U74=0,0,T74/U74)</f>
        <v>1</v>
      </c>
      <c r="W74" s="164"/>
      <c r="X74" s="177"/>
    </row>
    <row r="75" spans="2:24" ht="13.5" customHeight="1">
      <c r="B75" s="69" t="str">
        <f t="shared" si="5"/>
        <v>Tuisumpu SC</v>
      </c>
      <c r="C75" s="70">
        <v>75</v>
      </c>
      <c r="D75" s="125"/>
      <c r="E75" s="152"/>
      <c r="F75" s="176" t="s">
        <v>621</v>
      </c>
      <c r="G75" s="193" t="s">
        <v>704</v>
      </c>
      <c r="H75" s="163"/>
      <c r="I75" s="163"/>
      <c r="J75" s="163">
        <v>2</v>
      </c>
      <c r="K75" s="156"/>
      <c r="L75" s="156"/>
      <c r="M75" s="156"/>
      <c r="N75" s="156"/>
      <c r="O75" s="156"/>
      <c r="P75" s="156"/>
      <c r="Q75" s="156"/>
      <c r="R75" s="156"/>
      <c r="S75" s="156"/>
      <c r="T75" s="157">
        <f t="shared" si="1"/>
        <v>2</v>
      </c>
      <c r="U75" s="164">
        <f>T56</f>
        <v>2</v>
      </c>
      <c r="V75" s="171">
        <f>IF(U75=0,0,T75/U75)</f>
        <v>1</v>
      </c>
      <c r="W75" s="164"/>
      <c r="X75" s="177"/>
    </row>
    <row r="76" spans="2:24" ht="13.5" customHeight="1">
      <c r="B76" s="69" t="str">
        <f t="shared" si="5"/>
        <v>Tuisumpu SC</v>
      </c>
      <c r="C76" s="70">
        <v>76</v>
      </c>
      <c r="D76" s="152"/>
      <c r="E76" s="152">
        <v>21</v>
      </c>
      <c r="F76" s="176" t="s">
        <v>622</v>
      </c>
      <c r="G76" s="193" t="s">
        <v>704</v>
      </c>
      <c r="H76" s="163"/>
      <c r="I76" s="163"/>
      <c r="J76" s="163">
        <v>2</v>
      </c>
      <c r="K76" s="155"/>
      <c r="L76" s="155"/>
      <c r="M76" s="155"/>
      <c r="N76" s="155"/>
      <c r="O76" s="155"/>
      <c r="P76" s="155"/>
      <c r="Q76" s="155"/>
      <c r="R76" s="155"/>
      <c r="S76" s="155"/>
      <c r="T76" s="157">
        <f t="shared" si="1"/>
        <v>2</v>
      </c>
      <c r="U76" s="164">
        <f>10*T56/100</f>
        <v>0.2</v>
      </c>
      <c r="V76" s="171">
        <f>IF(U76=0,0,T76/U76)</f>
        <v>10</v>
      </c>
      <c r="W76" s="164"/>
      <c r="X76" s="177"/>
    </row>
    <row r="77" spans="2:24" ht="13.5" customHeight="1">
      <c r="B77" s="69" t="str">
        <f t="shared" si="5"/>
        <v>Tuisumpu SC</v>
      </c>
      <c r="C77" s="70">
        <v>77</v>
      </c>
      <c r="D77" s="182"/>
      <c r="E77" s="182"/>
      <c r="F77" s="176" t="s">
        <v>623</v>
      </c>
      <c r="G77" s="193" t="s">
        <v>704</v>
      </c>
      <c r="H77" s="163"/>
      <c r="I77" s="163"/>
      <c r="J77" s="163">
        <v>1</v>
      </c>
      <c r="K77" s="155"/>
      <c r="L77" s="155"/>
      <c r="M77" s="155"/>
      <c r="N77" s="155"/>
      <c r="O77" s="155"/>
      <c r="P77" s="155"/>
      <c r="Q77" s="155"/>
      <c r="R77" s="155"/>
      <c r="S77" s="155"/>
      <c r="T77" s="157">
        <f t="shared" si="1"/>
        <v>1</v>
      </c>
      <c r="U77" s="164">
        <f>10*T56/100</f>
        <v>0.2</v>
      </c>
      <c r="V77" s="171">
        <f>IF(U77=0,0,T77/U77)</f>
        <v>5</v>
      </c>
      <c r="W77" s="164"/>
      <c r="X77" s="177"/>
    </row>
    <row r="78" spans="2:24" ht="3.9" customHeight="1">
      <c r="B78" s="69" t="str">
        <f t="shared" si="5"/>
        <v>Tuisumpu SC</v>
      </c>
      <c r="C78" s="70">
        <v>78</v>
      </c>
      <c r="D78" s="125"/>
      <c r="E78" s="70"/>
      <c r="F78" s="183"/>
      <c r="G78" s="183"/>
      <c r="H78" s="358"/>
      <c r="I78" s="358"/>
      <c r="J78" s="358"/>
      <c r="K78" s="358"/>
      <c r="L78" s="358"/>
      <c r="M78" s="358"/>
      <c r="N78" s="358"/>
      <c r="O78" s="358"/>
      <c r="P78" s="358"/>
      <c r="Q78" s="358"/>
      <c r="R78" s="358"/>
      <c r="S78" s="358"/>
      <c r="T78" s="157">
        <f t="shared" si="1"/>
        <v>0</v>
      </c>
      <c r="U78" s="164"/>
      <c r="V78" s="171" t="e">
        <f t="shared" ref="V78" si="6">T78/U78</f>
        <v>#DIV/0!</v>
      </c>
      <c r="W78" s="164"/>
      <c r="X78" s="177"/>
    </row>
    <row r="79" spans="2:24" ht="13.5" customHeight="1">
      <c r="B79" s="69" t="str">
        <f t="shared" si="5"/>
        <v>Tuisumpu SC</v>
      </c>
      <c r="C79" s="70">
        <v>79</v>
      </c>
      <c r="D79" s="126" t="s">
        <v>106</v>
      </c>
      <c r="E79" s="359" t="s">
        <v>613</v>
      </c>
      <c r="F79" s="189"/>
      <c r="G79" s="238" t="s">
        <v>59</v>
      </c>
      <c r="H79" s="190" t="s">
        <v>35</v>
      </c>
      <c r="I79" s="190" t="s">
        <v>36</v>
      </c>
      <c r="J79" s="190" t="s">
        <v>37</v>
      </c>
      <c r="K79" s="190" t="s">
        <v>38</v>
      </c>
      <c r="L79" s="190" t="s">
        <v>39</v>
      </c>
      <c r="M79" s="190" t="s">
        <v>40</v>
      </c>
      <c r="N79" s="190" t="s">
        <v>41</v>
      </c>
      <c r="O79" s="190" t="s">
        <v>42</v>
      </c>
      <c r="P79" s="190" t="s">
        <v>43</v>
      </c>
      <c r="Q79" s="190" t="s">
        <v>44</v>
      </c>
      <c r="R79" s="190" t="s">
        <v>45</v>
      </c>
      <c r="S79" s="190" t="s">
        <v>46</v>
      </c>
      <c r="T79" s="130" t="s">
        <v>47</v>
      </c>
      <c r="U79" s="131" t="s">
        <v>48</v>
      </c>
      <c r="V79" s="239" t="s">
        <v>49</v>
      </c>
      <c r="W79" s="347" t="s">
        <v>116</v>
      </c>
      <c r="X79" s="130" t="s">
        <v>51</v>
      </c>
    </row>
    <row r="80" spans="2:24" ht="1.5" customHeight="1">
      <c r="B80" s="69" t="str">
        <f t="shared" si="5"/>
        <v>Tuisumpu SC</v>
      </c>
      <c r="C80" s="70">
        <v>80</v>
      </c>
      <c r="D80" s="125"/>
      <c r="E80" s="70"/>
      <c r="F80" s="183"/>
      <c r="G80" s="181"/>
      <c r="H80" s="185"/>
      <c r="I80" s="185"/>
      <c r="J80" s="185"/>
      <c r="K80" s="185"/>
      <c r="L80" s="185"/>
      <c r="M80" s="185"/>
      <c r="N80" s="185"/>
      <c r="O80" s="185"/>
      <c r="P80" s="185"/>
      <c r="Q80" s="185"/>
      <c r="R80" s="185"/>
      <c r="S80" s="185"/>
      <c r="T80" s="74"/>
      <c r="U80" s="75"/>
      <c r="V80" s="186"/>
      <c r="W80" s="75"/>
      <c r="X80" s="69"/>
    </row>
    <row r="81" spans="2:24" ht="12" customHeight="1">
      <c r="B81" s="69" t="str">
        <f t="shared" si="5"/>
        <v>Tuisumpu SC</v>
      </c>
      <c r="C81" s="70">
        <v>81</v>
      </c>
      <c r="D81" s="125"/>
      <c r="E81" s="191">
        <v>1</v>
      </c>
      <c r="F81" s="192" t="s">
        <v>265</v>
      </c>
      <c r="G81" s="193" t="s">
        <v>704</v>
      </c>
      <c r="H81" s="155">
        <v>1</v>
      </c>
      <c r="I81" s="155">
        <v>1</v>
      </c>
      <c r="J81" s="155">
        <v>1</v>
      </c>
      <c r="K81" s="156">
        <v>1</v>
      </c>
      <c r="L81" s="156"/>
      <c r="M81" s="156"/>
      <c r="N81" s="156"/>
      <c r="O81" s="156"/>
      <c r="P81" s="156"/>
      <c r="Q81" s="156"/>
      <c r="R81" s="156"/>
      <c r="S81" s="156"/>
      <c r="T81" s="157">
        <f t="shared" ref="T81:T90" si="7">SUM(H81:S81)</f>
        <v>4</v>
      </c>
      <c r="U81" s="158">
        <f>COUNT(H81:S81)</f>
        <v>4</v>
      </c>
      <c r="V81" s="159"/>
      <c r="W81" s="164"/>
      <c r="X81" s="161"/>
    </row>
    <row r="82" spans="2:24" ht="12" customHeight="1">
      <c r="B82" s="69" t="str">
        <f t="shared" si="5"/>
        <v>Tuisumpu SC</v>
      </c>
      <c r="C82" s="70">
        <v>82</v>
      </c>
      <c r="D82" s="125"/>
      <c r="E82" s="191">
        <v>2</v>
      </c>
      <c r="F82" s="192" t="s">
        <v>266</v>
      </c>
      <c r="G82" s="193" t="s">
        <v>704</v>
      </c>
      <c r="H82" s="155">
        <v>1</v>
      </c>
      <c r="I82" s="155">
        <v>1</v>
      </c>
      <c r="J82" s="155"/>
      <c r="K82" s="156">
        <v>1</v>
      </c>
      <c r="L82" s="156">
        <v>1</v>
      </c>
      <c r="M82" s="156"/>
      <c r="N82" s="156"/>
      <c r="O82" s="156"/>
      <c r="P82" s="156"/>
      <c r="Q82" s="156"/>
      <c r="R82" s="156"/>
      <c r="S82" s="156"/>
      <c r="T82" s="157">
        <f t="shared" si="7"/>
        <v>4</v>
      </c>
      <c r="U82" s="164">
        <f>U81</f>
        <v>4</v>
      </c>
      <c r="V82" s="159">
        <f>IF(U82=0,0,T82/U82)</f>
        <v>1</v>
      </c>
      <c r="W82" s="199"/>
      <c r="X82" s="177"/>
    </row>
    <row r="83" spans="2:24" ht="12" customHeight="1">
      <c r="B83" s="69" t="str">
        <f t="shared" si="5"/>
        <v>Tuisumpu SC</v>
      </c>
      <c r="C83" s="70">
        <v>83</v>
      </c>
      <c r="D83" s="125"/>
      <c r="E83" s="191">
        <v>3</v>
      </c>
      <c r="F83" s="192" t="s">
        <v>267</v>
      </c>
      <c r="G83" s="193" t="s">
        <v>704</v>
      </c>
      <c r="H83" s="360"/>
      <c r="I83" s="360">
        <v>2</v>
      </c>
      <c r="J83" s="360"/>
      <c r="K83" s="361">
        <v>2</v>
      </c>
      <c r="L83" s="361">
        <v>1</v>
      </c>
      <c r="M83" s="361"/>
      <c r="N83" s="361"/>
      <c r="O83" s="361"/>
      <c r="P83" s="361"/>
      <c r="Q83" s="361"/>
      <c r="R83" s="361"/>
      <c r="S83" s="156"/>
      <c r="T83" s="205">
        <f t="shared" si="7"/>
        <v>5</v>
      </c>
      <c r="U83" s="164">
        <f>T48</f>
        <v>4</v>
      </c>
      <c r="V83" s="171">
        <f t="shared" ref="V83:V90" si="8">IF(U83=0,0,T83/U83)</f>
        <v>1.25</v>
      </c>
      <c r="W83" s="199">
        <v>5</v>
      </c>
      <c r="X83" s="177" t="s">
        <v>268</v>
      </c>
    </row>
    <row r="84" spans="2:24" ht="12" customHeight="1">
      <c r="B84" s="69" t="str">
        <f t="shared" si="5"/>
        <v>Tuisumpu SC</v>
      </c>
      <c r="C84" s="70">
        <v>84</v>
      </c>
      <c r="D84" s="125"/>
      <c r="E84" s="348">
        <v>4</v>
      </c>
      <c r="F84" s="192" t="s">
        <v>269</v>
      </c>
      <c r="G84" s="193" t="s">
        <v>704</v>
      </c>
      <c r="H84" s="163"/>
      <c r="I84" s="163"/>
      <c r="J84" s="163"/>
      <c r="K84" s="156"/>
      <c r="L84" s="156"/>
      <c r="M84" s="156"/>
      <c r="N84" s="156"/>
      <c r="O84" s="156"/>
      <c r="P84" s="156"/>
      <c r="Q84" s="156"/>
      <c r="R84" s="156"/>
      <c r="S84" s="156"/>
      <c r="T84" s="157">
        <f t="shared" si="7"/>
        <v>0</v>
      </c>
      <c r="U84" s="164">
        <f>T62</f>
        <v>3</v>
      </c>
      <c r="V84" s="171">
        <f t="shared" si="8"/>
        <v>0</v>
      </c>
      <c r="W84" s="199">
        <v>5</v>
      </c>
      <c r="X84" s="177"/>
    </row>
    <row r="85" spans="2:24" ht="12" customHeight="1">
      <c r="B85" s="69" t="str">
        <f t="shared" si="5"/>
        <v>Tuisumpu SC</v>
      </c>
      <c r="C85" s="70">
        <v>85</v>
      </c>
      <c r="D85" s="125"/>
      <c r="E85" s="191">
        <v>5</v>
      </c>
      <c r="F85" s="192" t="s">
        <v>83</v>
      </c>
      <c r="G85" s="193" t="s">
        <v>704</v>
      </c>
      <c r="H85" s="163"/>
      <c r="I85" s="163"/>
      <c r="J85" s="163"/>
      <c r="K85" s="156"/>
      <c r="L85" s="156"/>
      <c r="M85" s="156"/>
      <c r="N85" s="156"/>
      <c r="O85" s="156"/>
      <c r="P85" s="156"/>
      <c r="Q85" s="156"/>
      <c r="R85" s="156"/>
      <c r="S85" s="156"/>
      <c r="T85" s="157">
        <f t="shared" si="7"/>
        <v>0</v>
      </c>
      <c r="U85" s="164">
        <f>T62</f>
        <v>3</v>
      </c>
      <c r="V85" s="171">
        <f t="shared" si="8"/>
        <v>0</v>
      </c>
      <c r="W85" s="164"/>
      <c r="X85" s="177"/>
    </row>
    <row r="86" spans="2:24" ht="12" customHeight="1">
      <c r="B86" s="69" t="str">
        <f t="shared" si="5"/>
        <v>Tuisumpu SC</v>
      </c>
      <c r="C86" s="70">
        <v>86</v>
      </c>
      <c r="D86" s="125"/>
      <c r="E86" s="191">
        <v>6</v>
      </c>
      <c r="F86" s="192" t="s">
        <v>84</v>
      </c>
      <c r="G86" s="193" t="s">
        <v>704</v>
      </c>
      <c r="H86" s="163"/>
      <c r="I86" s="163"/>
      <c r="J86" s="163"/>
      <c r="K86" s="156"/>
      <c r="L86" s="156"/>
      <c r="M86" s="156"/>
      <c r="N86" s="156"/>
      <c r="O86" s="156"/>
      <c r="P86" s="156"/>
      <c r="Q86" s="156"/>
      <c r="R86" s="156"/>
      <c r="S86" s="156"/>
      <c r="T86" s="157">
        <f t="shared" si="7"/>
        <v>0</v>
      </c>
      <c r="U86" s="164">
        <f>T62</f>
        <v>3</v>
      </c>
      <c r="V86" s="171">
        <f t="shared" si="8"/>
        <v>0</v>
      </c>
      <c r="W86" s="164"/>
      <c r="X86" s="177"/>
    </row>
    <row r="87" spans="2:24" ht="12" customHeight="1">
      <c r="B87" s="69" t="str">
        <f t="shared" si="5"/>
        <v>Tuisumpu SC</v>
      </c>
      <c r="C87" s="70">
        <v>87</v>
      </c>
      <c r="D87" s="125"/>
      <c r="E87" s="348">
        <v>7</v>
      </c>
      <c r="F87" s="192" t="s">
        <v>270</v>
      </c>
      <c r="G87" s="193" t="s">
        <v>704</v>
      </c>
      <c r="H87" s="155">
        <v>1</v>
      </c>
      <c r="I87" s="155">
        <v>1</v>
      </c>
      <c r="J87" s="155"/>
      <c r="K87" s="156"/>
      <c r="L87" s="156">
        <v>2</v>
      </c>
      <c r="M87" s="156"/>
      <c r="N87" s="156"/>
      <c r="O87" s="156"/>
      <c r="P87" s="156"/>
      <c r="Q87" s="156"/>
      <c r="R87" s="156"/>
      <c r="S87" s="156"/>
      <c r="T87" s="157">
        <f t="shared" si="7"/>
        <v>4</v>
      </c>
      <c r="U87" s="164">
        <f>T62</f>
        <v>3</v>
      </c>
      <c r="V87" s="171">
        <f t="shared" si="8"/>
        <v>1.3333333333333333</v>
      </c>
      <c r="W87" s="199">
        <v>10</v>
      </c>
      <c r="X87" s="177"/>
    </row>
    <row r="88" spans="2:24" ht="12" customHeight="1">
      <c r="B88" s="69" t="str">
        <f t="shared" si="5"/>
        <v>Tuisumpu SC</v>
      </c>
      <c r="C88" s="70">
        <v>88</v>
      </c>
      <c r="D88" s="125"/>
      <c r="E88" s="348">
        <v>8</v>
      </c>
      <c r="F88" s="192" t="s">
        <v>271</v>
      </c>
      <c r="G88" s="193" t="s">
        <v>704</v>
      </c>
      <c r="H88" s="155"/>
      <c r="I88" s="155"/>
      <c r="J88" s="155"/>
      <c r="K88" s="156"/>
      <c r="L88" s="156"/>
      <c r="M88" s="156"/>
      <c r="N88" s="156"/>
      <c r="O88" s="156"/>
      <c r="P88" s="156"/>
      <c r="Q88" s="156"/>
      <c r="R88" s="156"/>
      <c r="S88" s="156"/>
      <c r="T88" s="157">
        <f t="shared" si="7"/>
        <v>0</v>
      </c>
      <c r="U88" s="158">
        <f>X23</f>
        <v>10.793028455266638</v>
      </c>
      <c r="V88" s="171">
        <f t="shared" si="8"/>
        <v>0</v>
      </c>
      <c r="W88" s="199">
        <v>5</v>
      </c>
      <c r="X88" s="161" t="s">
        <v>796</v>
      </c>
    </row>
    <row r="89" spans="2:24" ht="12" customHeight="1">
      <c r="B89" s="69" t="str">
        <f t="shared" si="5"/>
        <v>Tuisumpu SC</v>
      </c>
      <c r="C89" s="70">
        <v>89</v>
      </c>
      <c r="D89" s="125"/>
      <c r="E89" s="191">
        <v>9</v>
      </c>
      <c r="F89" s="192" t="s">
        <v>272</v>
      </c>
      <c r="G89" s="193" t="s">
        <v>704</v>
      </c>
      <c r="H89" s="155"/>
      <c r="I89" s="155"/>
      <c r="J89" s="155"/>
      <c r="K89" s="156">
        <v>9</v>
      </c>
      <c r="L89" s="156">
        <v>10</v>
      </c>
      <c r="M89" s="156"/>
      <c r="N89" s="156"/>
      <c r="O89" s="156"/>
      <c r="P89" s="156"/>
      <c r="Q89" s="156"/>
      <c r="R89" s="156"/>
      <c r="S89" s="156"/>
      <c r="T89" s="157">
        <f t="shared" si="7"/>
        <v>19</v>
      </c>
      <c r="U89" s="158">
        <f>X24</f>
        <v>10.739063312990311</v>
      </c>
      <c r="V89" s="171">
        <f t="shared" si="8"/>
        <v>1.7692418273590955</v>
      </c>
      <c r="W89" s="164">
        <v>5</v>
      </c>
      <c r="X89" s="161" t="s">
        <v>796</v>
      </c>
    </row>
    <row r="90" spans="2:24" ht="12" customHeight="1">
      <c r="B90" s="69" t="str">
        <f t="shared" si="5"/>
        <v>Tuisumpu SC</v>
      </c>
      <c r="C90" s="70">
        <v>90</v>
      </c>
      <c r="D90" s="125"/>
      <c r="E90" s="191">
        <v>10</v>
      </c>
      <c r="F90" s="192" t="s">
        <v>273</v>
      </c>
      <c r="G90" s="193" t="s">
        <v>704</v>
      </c>
      <c r="H90" s="155"/>
      <c r="I90" s="155"/>
      <c r="J90" s="155"/>
      <c r="K90" s="156"/>
      <c r="L90" s="156"/>
      <c r="M90" s="156"/>
      <c r="N90" s="156"/>
      <c r="O90" s="156"/>
      <c r="P90" s="156"/>
      <c r="Q90" s="156"/>
      <c r="R90" s="156"/>
      <c r="S90" s="156"/>
      <c r="T90" s="157">
        <f t="shared" si="7"/>
        <v>0</v>
      </c>
      <c r="U90" s="158">
        <f>X25</f>
        <v>10.712215654707791</v>
      </c>
      <c r="V90" s="171">
        <f t="shared" si="8"/>
        <v>0</v>
      </c>
      <c r="W90" s="164">
        <v>5</v>
      </c>
      <c r="X90" s="161" t="s">
        <v>796</v>
      </c>
    </row>
    <row r="91" spans="2:24" ht="1.5" customHeight="1">
      <c r="B91" s="69" t="str">
        <f t="shared" si="5"/>
        <v>Tuisumpu SC</v>
      </c>
      <c r="C91" s="70">
        <v>91</v>
      </c>
      <c r="D91" s="125"/>
      <c r="E91" s="70"/>
      <c r="F91" s="183"/>
      <c r="G91" s="184"/>
      <c r="H91" s="185"/>
      <c r="I91" s="185"/>
      <c r="J91" s="185"/>
      <c r="K91" s="185"/>
      <c r="L91" s="185"/>
      <c r="M91" s="185"/>
      <c r="N91" s="185"/>
      <c r="O91" s="185"/>
      <c r="P91" s="185"/>
      <c r="Q91" s="185"/>
      <c r="R91" s="185"/>
      <c r="S91" s="185"/>
      <c r="T91" s="74"/>
      <c r="U91" s="75"/>
      <c r="V91" s="186"/>
      <c r="W91" s="75"/>
      <c r="X91" s="69"/>
    </row>
    <row r="92" spans="2:24" ht="15.75" customHeight="1">
      <c r="B92" s="69" t="str">
        <f t="shared" si="5"/>
        <v>Tuisumpu SC</v>
      </c>
      <c r="C92" s="70">
        <v>92</v>
      </c>
      <c r="D92" s="125"/>
      <c r="E92" s="362" t="s">
        <v>614</v>
      </c>
      <c r="F92" s="189"/>
      <c r="G92" s="238" t="s">
        <v>59</v>
      </c>
      <c r="H92" s="190" t="s">
        <v>35</v>
      </c>
      <c r="I92" s="190" t="s">
        <v>36</v>
      </c>
      <c r="J92" s="190" t="s">
        <v>37</v>
      </c>
      <c r="K92" s="190" t="s">
        <v>38</v>
      </c>
      <c r="L92" s="190" t="s">
        <v>39</v>
      </c>
      <c r="M92" s="190" t="s">
        <v>40</v>
      </c>
      <c r="N92" s="190" t="s">
        <v>41</v>
      </c>
      <c r="O92" s="190" t="s">
        <v>42</v>
      </c>
      <c r="P92" s="190" t="s">
        <v>43</v>
      </c>
      <c r="Q92" s="190" t="s">
        <v>44</v>
      </c>
      <c r="R92" s="190" t="s">
        <v>45</v>
      </c>
      <c r="S92" s="190" t="s">
        <v>46</v>
      </c>
      <c r="T92" s="130" t="s">
        <v>47</v>
      </c>
      <c r="U92" s="131" t="s">
        <v>48</v>
      </c>
      <c r="V92" s="239" t="s">
        <v>49</v>
      </c>
      <c r="W92" s="347" t="s">
        <v>116</v>
      </c>
      <c r="X92" s="130" t="s">
        <v>51</v>
      </c>
    </row>
    <row r="93" spans="2:24" ht="1.5" customHeight="1">
      <c r="B93" s="69" t="str">
        <f t="shared" si="5"/>
        <v>Tuisumpu SC</v>
      </c>
      <c r="C93" s="70">
        <v>93</v>
      </c>
      <c r="D93" s="125"/>
      <c r="E93" s="70"/>
      <c r="F93" s="183"/>
      <c r="G93" s="181"/>
      <c r="H93" s="185"/>
      <c r="I93" s="185"/>
      <c r="J93" s="185"/>
      <c r="K93" s="185"/>
      <c r="L93" s="185"/>
      <c r="M93" s="185"/>
      <c r="N93" s="185"/>
      <c r="O93" s="185"/>
      <c r="P93" s="185"/>
      <c r="Q93" s="185"/>
      <c r="R93" s="185"/>
      <c r="S93" s="185"/>
      <c r="T93" s="74"/>
      <c r="U93" s="75"/>
      <c r="V93" s="186"/>
      <c r="W93" s="75"/>
      <c r="X93" s="69"/>
    </row>
    <row r="94" spans="2:24" ht="23.25" customHeight="1">
      <c r="B94" s="69" t="str">
        <f t="shared" si="5"/>
        <v>Tuisumpu SC</v>
      </c>
      <c r="C94" s="70">
        <v>94</v>
      </c>
      <c r="D94" s="125"/>
      <c r="E94" s="345">
        <v>1</v>
      </c>
      <c r="F94" s="195" t="s">
        <v>274</v>
      </c>
      <c r="G94" s="193" t="s">
        <v>704</v>
      </c>
      <c r="H94" s="174">
        <f>SUM(H95:H98)</f>
        <v>10</v>
      </c>
      <c r="I94" s="174">
        <f t="shared" ref="I94:S94" si="9">SUM(I95:I98)</f>
        <v>9</v>
      </c>
      <c r="J94" s="174">
        <f t="shared" si="9"/>
        <v>18</v>
      </c>
      <c r="K94" s="174">
        <f t="shared" si="9"/>
        <v>17</v>
      </c>
      <c r="L94" s="174">
        <f t="shared" si="9"/>
        <v>17</v>
      </c>
      <c r="M94" s="174">
        <f t="shared" si="9"/>
        <v>0</v>
      </c>
      <c r="N94" s="174">
        <f t="shared" si="9"/>
        <v>0</v>
      </c>
      <c r="O94" s="174">
        <f t="shared" si="9"/>
        <v>0</v>
      </c>
      <c r="P94" s="174">
        <f t="shared" si="9"/>
        <v>0</v>
      </c>
      <c r="Q94" s="174">
        <f t="shared" si="9"/>
        <v>0</v>
      </c>
      <c r="R94" s="174">
        <f t="shared" si="9"/>
        <v>0</v>
      </c>
      <c r="S94" s="174">
        <f t="shared" si="9"/>
        <v>0</v>
      </c>
      <c r="T94" s="157">
        <f t="shared" ref="T94:T101" si="10">SUM(H94:S94)</f>
        <v>71</v>
      </c>
      <c r="U94" s="164">
        <f>10*G20/100</f>
        <v>66.900000000000006</v>
      </c>
      <c r="V94" s="171">
        <f>IF(U94=0,0,T94/U94)</f>
        <v>1.061285500747384</v>
      </c>
      <c r="W94" s="199">
        <v>10</v>
      </c>
      <c r="X94" s="177"/>
    </row>
    <row r="95" spans="2:24" ht="15.9" customHeight="1">
      <c r="B95" s="69" t="str">
        <f t="shared" si="5"/>
        <v>Tuisumpu SC</v>
      </c>
      <c r="C95" s="70">
        <v>95</v>
      </c>
      <c r="D95" s="125"/>
      <c r="E95" s="345"/>
      <c r="F95" s="203" t="s">
        <v>625</v>
      </c>
      <c r="G95" s="193" t="s">
        <v>704</v>
      </c>
      <c r="H95" s="163"/>
      <c r="I95" s="163"/>
      <c r="J95" s="163"/>
      <c r="K95" s="163"/>
      <c r="L95" s="163"/>
      <c r="M95" s="163"/>
      <c r="N95" s="163"/>
      <c r="O95" s="163"/>
      <c r="P95" s="163"/>
      <c r="Q95" s="163"/>
      <c r="R95" s="163"/>
      <c r="S95" s="163"/>
      <c r="T95" s="157">
        <f t="shared" si="10"/>
        <v>0</v>
      </c>
      <c r="U95" s="164"/>
      <c r="V95" s="171">
        <f>IF(T94=0,0,T95/T94)</f>
        <v>0</v>
      </c>
      <c r="W95" s="199"/>
      <c r="X95" s="177"/>
    </row>
    <row r="96" spans="2:24" ht="13.5" customHeight="1">
      <c r="B96" s="69" t="str">
        <f t="shared" si="5"/>
        <v>Tuisumpu SC</v>
      </c>
      <c r="C96" s="70">
        <v>96</v>
      </c>
      <c r="D96" s="125"/>
      <c r="E96" s="191"/>
      <c r="F96" s="203" t="s">
        <v>624</v>
      </c>
      <c r="G96" s="193" t="s">
        <v>704</v>
      </c>
      <c r="H96" s="155"/>
      <c r="I96" s="155"/>
      <c r="J96" s="155"/>
      <c r="K96" s="156"/>
      <c r="L96" s="156"/>
      <c r="M96" s="156"/>
      <c r="N96" s="156"/>
      <c r="O96" s="156"/>
      <c r="P96" s="156"/>
      <c r="Q96" s="156"/>
      <c r="R96" s="156"/>
      <c r="S96" s="156"/>
      <c r="T96" s="157">
        <f t="shared" si="10"/>
        <v>0</v>
      </c>
      <c r="U96" s="164"/>
      <c r="V96" s="171">
        <f>IF(T94=0,0,T96/T94)</f>
        <v>0</v>
      </c>
      <c r="W96" s="164"/>
      <c r="X96" s="177"/>
    </row>
    <row r="97" spans="2:26" ht="13.5" customHeight="1">
      <c r="B97" s="69" t="str">
        <f t="shared" si="5"/>
        <v>Tuisumpu SC</v>
      </c>
      <c r="C97" s="70">
        <v>97</v>
      </c>
      <c r="D97" s="125"/>
      <c r="E97" s="191"/>
      <c r="F97" s="203" t="s">
        <v>626</v>
      </c>
      <c r="G97" s="193" t="s">
        <v>704</v>
      </c>
      <c r="H97" s="155">
        <v>5</v>
      </c>
      <c r="I97" s="155">
        <v>4</v>
      </c>
      <c r="J97" s="155">
        <v>8</v>
      </c>
      <c r="K97" s="156">
        <v>7</v>
      </c>
      <c r="L97" s="156">
        <v>7</v>
      </c>
      <c r="M97" s="156"/>
      <c r="N97" s="156"/>
      <c r="O97" s="156"/>
      <c r="P97" s="156"/>
      <c r="Q97" s="156"/>
      <c r="R97" s="156"/>
      <c r="S97" s="156"/>
      <c r="T97" s="157">
        <f t="shared" si="10"/>
        <v>31</v>
      </c>
      <c r="U97" s="164"/>
      <c r="V97" s="171">
        <f>IF(T94=0,0,T97/T94)</f>
        <v>0.43661971830985913</v>
      </c>
      <c r="W97" s="164"/>
      <c r="X97" s="177"/>
    </row>
    <row r="98" spans="2:26" ht="13.5" customHeight="1">
      <c r="B98" s="69" t="str">
        <f t="shared" si="5"/>
        <v>Tuisumpu SC</v>
      </c>
      <c r="C98" s="70">
        <v>98</v>
      </c>
      <c r="D98" s="125"/>
      <c r="E98" s="191"/>
      <c r="F98" s="195" t="s">
        <v>794</v>
      </c>
      <c r="G98" s="193" t="s">
        <v>704</v>
      </c>
      <c r="H98" s="155">
        <v>5</v>
      </c>
      <c r="I98" s="155">
        <v>5</v>
      </c>
      <c r="J98" s="155">
        <v>10</v>
      </c>
      <c r="K98" s="156">
        <v>10</v>
      </c>
      <c r="L98" s="156">
        <v>10</v>
      </c>
      <c r="M98" s="156"/>
      <c r="N98" s="156"/>
      <c r="O98" s="156"/>
      <c r="P98" s="156"/>
      <c r="Q98" s="156"/>
      <c r="R98" s="156"/>
      <c r="S98" s="156"/>
      <c r="T98" s="157">
        <f t="shared" si="10"/>
        <v>40</v>
      </c>
      <c r="U98" s="164"/>
      <c r="V98" s="171">
        <f>IF(T94=0,0,T98/T94)</f>
        <v>0.56338028169014087</v>
      </c>
      <c r="W98" s="164"/>
      <c r="X98" s="177"/>
    </row>
    <row r="99" spans="2:26" ht="13.5" customHeight="1">
      <c r="B99" s="69" t="str">
        <f t="shared" si="5"/>
        <v>Tuisumpu SC</v>
      </c>
      <c r="C99" s="70">
        <v>99</v>
      </c>
      <c r="D99" s="125"/>
      <c r="E99" s="191">
        <v>2</v>
      </c>
      <c r="F99" s="195" t="s">
        <v>91</v>
      </c>
      <c r="G99" s="193" t="s">
        <v>704</v>
      </c>
      <c r="H99" s="155"/>
      <c r="I99" s="155"/>
      <c r="J99" s="155"/>
      <c r="K99" s="156"/>
      <c r="L99" s="156"/>
      <c r="M99" s="156"/>
      <c r="N99" s="156"/>
      <c r="O99" s="156"/>
      <c r="P99" s="156"/>
      <c r="Q99" s="156"/>
      <c r="R99" s="156"/>
      <c r="S99" s="156"/>
      <c r="T99" s="157">
        <f t="shared" si="10"/>
        <v>0</v>
      </c>
      <c r="U99" s="164">
        <f>T101</f>
        <v>0</v>
      </c>
      <c r="V99" s="357">
        <f>IF(U99=0,0,T99/U99)</f>
        <v>0</v>
      </c>
      <c r="W99" s="167"/>
      <c r="X99" s="161" t="s">
        <v>797</v>
      </c>
    </row>
    <row r="100" spans="2:26" ht="13.5" customHeight="1">
      <c r="B100" s="69" t="str">
        <f t="shared" si="5"/>
        <v>Tuisumpu SC</v>
      </c>
      <c r="C100" s="70">
        <v>100</v>
      </c>
      <c r="D100" s="125"/>
      <c r="E100" s="191"/>
      <c r="F100" s="195" t="s">
        <v>92</v>
      </c>
      <c r="G100" s="193" t="s">
        <v>704</v>
      </c>
      <c r="H100" s="155"/>
      <c r="I100" s="155"/>
      <c r="J100" s="155"/>
      <c r="K100" s="156"/>
      <c r="L100" s="156"/>
      <c r="M100" s="156"/>
      <c r="N100" s="156"/>
      <c r="O100" s="156"/>
      <c r="P100" s="156"/>
      <c r="Q100" s="156"/>
      <c r="R100" s="156"/>
      <c r="S100" s="156"/>
      <c r="T100" s="157">
        <f t="shared" si="10"/>
        <v>0</v>
      </c>
      <c r="U100" s="164">
        <f>T101</f>
        <v>0</v>
      </c>
      <c r="V100" s="357">
        <f>IF(U100=0,0,T100/U100)</f>
        <v>0</v>
      </c>
      <c r="W100" s="167"/>
      <c r="X100" s="161" t="s">
        <v>797</v>
      </c>
    </row>
    <row r="101" spans="2:26" ht="13.5" customHeight="1">
      <c r="B101" s="69" t="str">
        <f t="shared" si="5"/>
        <v>Tuisumpu SC</v>
      </c>
      <c r="C101" s="70">
        <v>101</v>
      </c>
      <c r="D101" s="125"/>
      <c r="E101" s="348"/>
      <c r="F101" s="195" t="s">
        <v>93</v>
      </c>
      <c r="G101" s="193" t="s">
        <v>704</v>
      </c>
      <c r="H101" s="174">
        <f t="shared" ref="H101:S101" si="11">SUM(H99:H100)</f>
        <v>0</v>
      </c>
      <c r="I101" s="174">
        <f t="shared" si="11"/>
        <v>0</v>
      </c>
      <c r="J101" s="174">
        <f t="shared" si="11"/>
        <v>0</v>
      </c>
      <c r="K101" s="174">
        <f t="shared" si="11"/>
        <v>0</v>
      </c>
      <c r="L101" s="174">
        <f t="shared" si="11"/>
        <v>0</v>
      </c>
      <c r="M101" s="174">
        <f t="shared" si="11"/>
        <v>0</v>
      </c>
      <c r="N101" s="174">
        <f t="shared" si="11"/>
        <v>0</v>
      </c>
      <c r="O101" s="174">
        <f t="shared" si="11"/>
        <v>0</v>
      </c>
      <c r="P101" s="174">
        <f t="shared" si="11"/>
        <v>0</v>
      </c>
      <c r="Q101" s="174">
        <f t="shared" si="11"/>
        <v>0</v>
      </c>
      <c r="R101" s="174">
        <f t="shared" si="11"/>
        <v>0</v>
      </c>
      <c r="S101" s="174">
        <f t="shared" si="11"/>
        <v>0</v>
      </c>
      <c r="T101" s="157">
        <f t="shared" si="10"/>
        <v>0</v>
      </c>
      <c r="U101" s="164"/>
      <c r="V101" s="363">
        <f>IF(G20=0,0,T101*1000/G20)</f>
        <v>0</v>
      </c>
      <c r="W101" s="354" t="s">
        <v>275</v>
      </c>
      <c r="X101" s="177"/>
      <c r="Z101" s="364"/>
    </row>
    <row r="102" spans="2:26" ht="13.5" customHeight="1">
      <c r="B102" s="69" t="str">
        <f t="shared" si="5"/>
        <v>Tuisumpu SC</v>
      </c>
      <c r="C102" s="70">
        <v>102</v>
      </c>
      <c r="D102" s="125"/>
      <c r="E102" s="191">
        <v>3</v>
      </c>
      <c r="F102" s="195" t="s">
        <v>276</v>
      </c>
      <c r="G102" s="193" t="s">
        <v>704</v>
      </c>
      <c r="H102" s="155">
        <v>1</v>
      </c>
      <c r="I102" s="155">
        <v>1</v>
      </c>
      <c r="J102" s="155">
        <v>1</v>
      </c>
      <c r="K102" s="163">
        <v>1</v>
      </c>
      <c r="L102" s="163">
        <v>1</v>
      </c>
      <c r="M102" s="163"/>
      <c r="N102" s="163"/>
      <c r="O102" s="163"/>
      <c r="P102" s="163"/>
      <c r="Q102" s="163"/>
      <c r="R102" s="163"/>
      <c r="S102" s="163"/>
      <c r="T102" s="157">
        <f>COUNTIF(H102:S102,1)</f>
        <v>5</v>
      </c>
      <c r="U102" s="158">
        <f>COUNT(H102:S102)</f>
        <v>5</v>
      </c>
      <c r="V102" s="171">
        <f>IF(U102=0,0,T102/U102)</f>
        <v>1</v>
      </c>
      <c r="W102" s="164"/>
      <c r="X102" s="200" t="s">
        <v>796</v>
      </c>
    </row>
    <row r="103" spans="2:26" ht="15" customHeight="1">
      <c r="B103" s="69" t="str">
        <f t="shared" si="5"/>
        <v>Tuisumpu SC</v>
      </c>
      <c r="C103" s="70">
        <v>103</v>
      </c>
      <c r="D103" s="125"/>
      <c r="E103" s="191">
        <v>4</v>
      </c>
      <c r="F103" s="225" t="s">
        <v>823</v>
      </c>
      <c r="G103" s="193" t="s">
        <v>704</v>
      </c>
      <c r="H103" s="155">
        <v>1</v>
      </c>
      <c r="I103" s="155">
        <v>1</v>
      </c>
      <c r="J103" s="155">
        <v>1</v>
      </c>
      <c r="K103" s="163">
        <v>1</v>
      </c>
      <c r="L103" s="163">
        <v>1</v>
      </c>
      <c r="M103" s="163"/>
      <c r="N103" s="163"/>
      <c r="O103" s="163"/>
      <c r="P103" s="163"/>
      <c r="Q103" s="163"/>
      <c r="R103" s="163"/>
      <c r="S103" s="163"/>
      <c r="T103" s="157">
        <f>COUNTIF(H103:S103,1)</f>
        <v>5</v>
      </c>
      <c r="U103" s="158">
        <f>COUNT(H103:S103)</f>
        <v>5</v>
      </c>
      <c r="V103" s="171">
        <f>IF(U103=0,0,T103/U103)</f>
        <v>1</v>
      </c>
      <c r="W103" s="164"/>
      <c r="X103" s="200" t="s">
        <v>796</v>
      </c>
    </row>
    <row r="104" spans="2:26" ht="1.5" customHeight="1">
      <c r="B104" s="69" t="str">
        <f t="shared" si="5"/>
        <v>Tuisumpu SC</v>
      </c>
      <c r="C104" s="70">
        <v>104</v>
      </c>
      <c r="E104" s="71"/>
      <c r="F104" s="71"/>
      <c r="G104" s="227"/>
      <c r="H104" s="185"/>
      <c r="I104" s="185"/>
      <c r="J104" s="185"/>
      <c r="K104" s="185"/>
      <c r="L104" s="185"/>
      <c r="M104" s="185"/>
      <c r="N104" s="185"/>
      <c r="O104" s="185"/>
      <c r="P104" s="185"/>
      <c r="Q104" s="185"/>
      <c r="R104" s="185"/>
      <c r="S104" s="185"/>
      <c r="T104" s="74"/>
      <c r="U104" s="75"/>
      <c r="V104" s="186"/>
      <c r="W104" s="75"/>
      <c r="X104" s="69"/>
    </row>
    <row r="105" spans="2:26" ht="15.75" customHeight="1">
      <c r="B105" s="69" t="str">
        <f t="shared" si="5"/>
        <v>Tuisumpu SC</v>
      </c>
      <c r="C105" s="70">
        <v>105</v>
      </c>
      <c r="D105" s="125"/>
      <c r="E105" s="343" t="s">
        <v>615</v>
      </c>
      <c r="F105" s="189"/>
      <c r="G105" s="238" t="s">
        <v>59</v>
      </c>
      <c r="H105" s="190" t="s">
        <v>35</v>
      </c>
      <c r="I105" s="190" t="s">
        <v>36</v>
      </c>
      <c r="J105" s="190" t="s">
        <v>37</v>
      </c>
      <c r="K105" s="190" t="s">
        <v>38</v>
      </c>
      <c r="L105" s="190" t="s">
        <v>39</v>
      </c>
      <c r="M105" s="190" t="s">
        <v>40</v>
      </c>
      <c r="N105" s="190" t="s">
        <v>41</v>
      </c>
      <c r="O105" s="190" t="s">
        <v>42</v>
      </c>
      <c r="P105" s="190" t="s">
        <v>43</v>
      </c>
      <c r="Q105" s="190" t="s">
        <v>44</v>
      </c>
      <c r="R105" s="190" t="s">
        <v>45</v>
      </c>
      <c r="S105" s="190" t="s">
        <v>46</v>
      </c>
      <c r="T105" s="130" t="s">
        <v>47</v>
      </c>
      <c r="U105" s="131" t="s">
        <v>48</v>
      </c>
      <c r="V105" s="239" t="s">
        <v>49</v>
      </c>
      <c r="W105" s="347" t="s">
        <v>116</v>
      </c>
      <c r="X105" s="130" t="s">
        <v>51</v>
      </c>
    </row>
    <row r="106" spans="2:26" ht="1.5" customHeight="1">
      <c r="B106" s="69" t="str">
        <f t="shared" si="5"/>
        <v>Tuisumpu SC</v>
      </c>
      <c r="C106" s="70">
        <v>106</v>
      </c>
      <c r="D106" s="125"/>
      <c r="E106" s="70"/>
      <c r="F106" s="183"/>
      <c r="G106" s="181"/>
      <c r="H106" s="185"/>
      <c r="I106" s="185"/>
      <c r="J106" s="185"/>
      <c r="K106" s="185"/>
      <c r="L106" s="185"/>
      <c r="M106" s="185"/>
      <c r="N106" s="185"/>
      <c r="O106" s="185"/>
      <c r="P106" s="185"/>
      <c r="Q106" s="185"/>
      <c r="R106" s="185"/>
      <c r="S106" s="185"/>
      <c r="T106" s="74"/>
      <c r="U106" s="75"/>
      <c r="V106" s="186"/>
      <c r="W106" s="75"/>
      <c r="X106" s="69"/>
    </row>
    <row r="107" spans="2:26" ht="23.25" customHeight="1">
      <c r="B107" s="69" t="str">
        <f t="shared" si="5"/>
        <v>Tuisumpu SC</v>
      </c>
      <c r="C107" s="70">
        <v>107</v>
      </c>
      <c r="D107" s="125"/>
      <c r="E107" s="348">
        <v>1</v>
      </c>
      <c r="F107" s="195" t="s">
        <v>278</v>
      </c>
      <c r="G107" s="193" t="s">
        <v>704</v>
      </c>
      <c r="H107" s="155">
        <v>8</v>
      </c>
      <c r="I107" s="155"/>
      <c r="J107" s="155"/>
      <c r="K107" s="155"/>
      <c r="L107" s="155"/>
      <c r="M107" s="155"/>
      <c r="N107" s="155"/>
      <c r="O107" s="155"/>
      <c r="P107" s="155"/>
      <c r="Q107" s="155"/>
      <c r="R107" s="155"/>
      <c r="S107" s="155"/>
      <c r="T107" s="157">
        <f>SUM(H107:S107)</f>
        <v>8</v>
      </c>
      <c r="U107" s="164">
        <f>2*T163/100</f>
        <v>8.4600000000000009</v>
      </c>
      <c r="V107" s="171">
        <f>IF(U107=0,0,T107/U107)</f>
        <v>0.94562647754137108</v>
      </c>
      <c r="W107" s="164">
        <v>10</v>
      </c>
      <c r="X107" s="177"/>
    </row>
    <row r="108" spans="2:26" ht="1.5" customHeight="1">
      <c r="B108" s="69" t="str">
        <f t="shared" si="5"/>
        <v>Tuisumpu SC</v>
      </c>
      <c r="C108" s="70">
        <v>108</v>
      </c>
      <c r="D108" s="125"/>
      <c r="E108" s="70"/>
      <c r="F108" s="183"/>
      <c r="G108" s="181"/>
      <c r="H108" s="185"/>
      <c r="I108" s="185"/>
      <c r="J108" s="185"/>
      <c r="K108" s="185"/>
      <c r="L108" s="185"/>
      <c r="M108" s="185"/>
      <c r="N108" s="185"/>
      <c r="O108" s="185"/>
      <c r="P108" s="185"/>
      <c r="Q108" s="185"/>
      <c r="R108" s="185"/>
      <c r="S108" s="185"/>
      <c r="T108" s="74"/>
      <c r="U108" s="75"/>
      <c r="V108" s="186"/>
      <c r="W108" s="75"/>
      <c r="X108" s="69"/>
    </row>
    <row r="109" spans="2:26" ht="15.75" customHeight="1">
      <c r="B109" s="69" t="str">
        <f t="shared" si="5"/>
        <v>Tuisumpu SC</v>
      </c>
      <c r="C109" s="70">
        <v>109</v>
      </c>
      <c r="D109" s="125"/>
      <c r="E109" s="365" t="s">
        <v>616</v>
      </c>
      <c r="F109" s="189"/>
      <c r="G109" s="238" t="s">
        <v>59</v>
      </c>
      <c r="H109" s="190" t="s">
        <v>35</v>
      </c>
      <c r="I109" s="190" t="s">
        <v>36</v>
      </c>
      <c r="J109" s="190" t="s">
        <v>37</v>
      </c>
      <c r="K109" s="190" t="s">
        <v>38</v>
      </c>
      <c r="L109" s="190" t="s">
        <v>39</v>
      </c>
      <c r="M109" s="190" t="s">
        <v>40</v>
      </c>
      <c r="N109" s="190" t="s">
        <v>41</v>
      </c>
      <c r="O109" s="190" t="s">
        <v>42</v>
      </c>
      <c r="P109" s="190" t="s">
        <v>43</v>
      </c>
      <c r="Q109" s="190" t="s">
        <v>44</v>
      </c>
      <c r="R109" s="190" t="s">
        <v>45</v>
      </c>
      <c r="S109" s="190" t="s">
        <v>46</v>
      </c>
      <c r="T109" s="130" t="s">
        <v>47</v>
      </c>
      <c r="U109" s="131" t="s">
        <v>48</v>
      </c>
      <c r="V109" s="239" t="s">
        <v>49</v>
      </c>
      <c r="W109" s="347" t="s">
        <v>116</v>
      </c>
      <c r="X109" s="130" t="s">
        <v>51</v>
      </c>
    </row>
    <row r="110" spans="2:26" ht="1.5" customHeight="1">
      <c r="B110" s="69" t="str">
        <f t="shared" si="5"/>
        <v>Tuisumpu SC</v>
      </c>
      <c r="C110" s="70">
        <v>110</v>
      </c>
      <c r="D110" s="125"/>
      <c r="E110" s="70"/>
      <c r="F110" s="183"/>
      <c r="G110" s="181"/>
      <c r="H110" s="185"/>
      <c r="I110" s="185"/>
      <c r="J110" s="185"/>
      <c r="K110" s="185"/>
      <c r="L110" s="185"/>
      <c r="M110" s="185"/>
      <c r="N110" s="185"/>
      <c r="O110" s="185"/>
      <c r="P110" s="185"/>
      <c r="Q110" s="185"/>
      <c r="R110" s="185"/>
      <c r="S110" s="185"/>
      <c r="T110" s="74"/>
      <c r="U110" s="75"/>
      <c r="V110" s="186"/>
      <c r="W110" s="75"/>
      <c r="X110" s="69"/>
    </row>
    <row r="111" spans="2:26" ht="14.25" customHeight="1">
      <c r="B111" s="69" t="str">
        <f t="shared" si="5"/>
        <v>Tuisumpu SC</v>
      </c>
      <c r="C111" s="70">
        <v>111</v>
      </c>
      <c r="D111" s="125"/>
      <c r="E111" s="348">
        <v>1</v>
      </c>
      <c r="F111" s="195" t="s">
        <v>279</v>
      </c>
      <c r="G111" s="193" t="s">
        <v>704</v>
      </c>
      <c r="H111" s="204">
        <f t="shared" ref="H111:S111" si="12">SUM(H112:H113)/2</f>
        <v>31</v>
      </c>
      <c r="I111" s="204">
        <f t="shared" si="12"/>
        <v>23.5</v>
      </c>
      <c r="J111" s="204">
        <f t="shared" si="12"/>
        <v>30</v>
      </c>
      <c r="K111" s="204">
        <f t="shared" si="12"/>
        <v>39</v>
      </c>
      <c r="L111" s="204">
        <f t="shared" si="12"/>
        <v>22</v>
      </c>
      <c r="M111" s="204">
        <f t="shared" si="12"/>
        <v>0</v>
      </c>
      <c r="N111" s="204">
        <f t="shared" si="12"/>
        <v>0</v>
      </c>
      <c r="O111" s="204">
        <f t="shared" si="12"/>
        <v>0</v>
      </c>
      <c r="P111" s="204">
        <f t="shared" si="12"/>
        <v>0</v>
      </c>
      <c r="Q111" s="204">
        <f t="shared" si="12"/>
        <v>0</v>
      </c>
      <c r="R111" s="204">
        <f t="shared" si="12"/>
        <v>0</v>
      </c>
      <c r="S111" s="204">
        <f t="shared" si="12"/>
        <v>0</v>
      </c>
      <c r="T111" s="205">
        <f t="shared" ref="T111:T121" si="13">SUM(H111:S111)</f>
        <v>145.5</v>
      </c>
      <c r="U111" s="158">
        <f>X28</f>
        <v>247.53</v>
      </c>
      <c r="V111" s="171">
        <f t="shared" ref="V111:V121" si="14">IF(U111=0,0,T111/U111)</f>
        <v>0.58780753848018419</v>
      </c>
      <c r="W111" s="164">
        <v>10</v>
      </c>
      <c r="X111" s="161" t="s">
        <v>796</v>
      </c>
    </row>
    <row r="112" spans="2:26" ht="14.25" customHeight="1">
      <c r="B112" s="69" t="str">
        <f t="shared" si="5"/>
        <v>Tuisumpu SC</v>
      </c>
      <c r="C112" s="70">
        <v>112</v>
      </c>
      <c r="D112" s="125"/>
      <c r="E112" s="348"/>
      <c r="F112" s="195" t="s">
        <v>280</v>
      </c>
      <c r="G112" s="193" t="s">
        <v>704</v>
      </c>
      <c r="H112" s="155">
        <v>32</v>
      </c>
      <c r="I112" s="155">
        <v>40</v>
      </c>
      <c r="J112" s="155">
        <v>60</v>
      </c>
      <c r="K112" s="156">
        <v>70</v>
      </c>
      <c r="L112" s="156">
        <v>22</v>
      </c>
      <c r="M112" s="156"/>
      <c r="N112" s="156"/>
      <c r="O112" s="156"/>
      <c r="P112" s="156"/>
      <c r="Q112" s="156"/>
      <c r="R112" s="156"/>
      <c r="S112" s="156"/>
      <c r="T112" s="157">
        <f t="shared" si="13"/>
        <v>224</v>
      </c>
      <c r="U112" s="158">
        <f>X28</f>
        <v>247.53</v>
      </c>
      <c r="V112" s="171">
        <f t="shared" si="14"/>
        <v>0.90494081525471659</v>
      </c>
      <c r="W112" s="164"/>
      <c r="X112" s="161" t="s">
        <v>796</v>
      </c>
    </row>
    <row r="113" spans="2:26" ht="14.25" customHeight="1">
      <c r="B113" s="69" t="str">
        <f t="shared" si="5"/>
        <v>Tuisumpu SC</v>
      </c>
      <c r="C113" s="70">
        <v>113</v>
      </c>
      <c r="D113" s="125"/>
      <c r="E113" s="348"/>
      <c r="F113" s="195" t="s">
        <v>281</v>
      </c>
      <c r="G113" s="193" t="s">
        <v>704</v>
      </c>
      <c r="H113" s="155">
        <v>30</v>
      </c>
      <c r="I113" s="155">
        <v>7</v>
      </c>
      <c r="J113" s="155"/>
      <c r="K113" s="156">
        <v>8</v>
      </c>
      <c r="L113" s="156">
        <v>22</v>
      </c>
      <c r="M113" s="156"/>
      <c r="N113" s="156"/>
      <c r="O113" s="156"/>
      <c r="P113" s="156"/>
      <c r="Q113" s="156"/>
      <c r="R113" s="156"/>
      <c r="S113" s="156"/>
      <c r="T113" s="157">
        <f t="shared" si="13"/>
        <v>67</v>
      </c>
      <c r="U113" s="158">
        <f>X28</f>
        <v>247.53</v>
      </c>
      <c r="V113" s="171">
        <f t="shared" si="14"/>
        <v>0.27067426170565184</v>
      </c>
      <c r="W113" s="164"/>
      <c r="X113" s="161" t="s">
        <v>796</v>
      </c>
    </row>
    <row r="114" spans="2:26" ht="14.25" customHeight="1">
      <c r="B114" s="69" t="str">
        <f t="shared" si="5"/>
        <v>Tuisumpu SC</v>
      </c>
      <c r="C114" s="70">
        <v>114</v>
      </c>
      <c r="D114" s="125"/>
      <c r="E114" s="348">
        <v>2</v>
      </c>
      <c r="F114" s="195" t="s">
        <v>282</v>
      </c>
      <c r="G114" s="193" t="s">
        <v>704</v>
      </c>
      <c r="H114" s="204">
        <f t="shared" ref="H114:S114" si="15">SUM(H115:H117)/3</f>
        <v>0</v>
      </c>
      <c r="I114" s="204">
        <f t="shared" si="15"/>
        <v>0</v>
      </c>
      <c r="J114" s="204">
        <f t="shared" si="15"/>
        <v>0</v>
      </c>
      <c r="K114" s="204">
        <f t="shared" si="15"/>
        <v>0</v>
      </c>
      <c r="L114" s="204">
        <f t="shared" si="15"/>
        <v>8</v>
      </c>
      <c r="M114" s="204">
        <f t="shared" si="15"/>
        <v>0</v>
      </c>
      <c r="N114" s="204">
        <f t="shared" si="15"/>
        <v>0</v>
      </c>
      <c r="O114" s="204">
        <f t="shared" si="15"/>
        <v>0</v>
      </c>
      <c r="P114" s="204">
        <f t="shared" si="15"/>
        <v>0</v>
      </c>
      <c r="Q114" s="204">
        <f t="shared" si="15"/>
        <v>0</v>
      </c>
      <c r="R114" s="204">
        <f t="shared" si="15"/>
        <v>0</v>
      </c>
      <c r="S114" s="204">
        <f t="shared" si="15"/>
        <v>0</v>
      </c>
      <c r="T114" s="157">
        <f t="shared" si="13"/>
        <v>8</v>
      </c>
      <c r="U114" s="158">
        <f>X28</f>
        <v>247.53</v>
      </c>
      <c r="V114" s="171">
        <f t="shared" si="14"/>
        <v>3.2319314830525595E-2</v>
      </c>
      <c r="W114" s="164">
        <v>10</v>
      </c>
      <c r="X114" s="161" t="s">
        <v>796</v>
      </c>
    </row>
    <row r="115" spans="2:26" ht="14.25" customHeight="1">
      <c r="B115" s="69" t="str">
        <f t="shared" si="5"/>
        <v>Tuisumpu SC</v>
      </c>
      <c r="C115" s="70">
        <v>115</v>
      </c>
      <c r="D115" s="125"/>
      <c r="E115" s="348"/>
      <c r="F115" s="195" t="s">
        <v>283</v>
      </c>
      <c r="G115" s="193" t="s">
        <v>704</v>
      </c>
      <c r="H115" s="155"/>
      <c r="I115" s="155"/>
      <c r="J115" s="155"/>
      <c r="K115" s="156"/>
      <c r="L115" s="156">
        <v>12</v>
      </c>
      <c r="M115" s="156"/>
      <c r="N115" s="156"/>
      <c r="O115" s="156"/>
      <c r="P115" s="156"/>
      <c r="Q115" s="156"/>
      <c r="R115" s="156"/>
      <c r="S115" s="156"/>
      <c r="T115" s="157">
        <f t="shared" si="13"/>
        <v>12</v>
      </c>
      <c r="U115" s="158">
        <f>U114*49/100</f>
        <v>121.2897</v>
      </c>
      <c r="V115" s="171">
        <f t="shared" si="14"/>
        <v>9.8936678052629373E-2</v>
      </c>
      <c r="W115" s="164"/>
      <c r="X115" s="161" t="s">
        <v>796</v>
      </c>
    </row>
    <row r="116" spans="2:26" ht="14.25" customHeight="1">
      <c r="B116" s="69" t="str">
        <f t="shared" si="5"/>
        <v>Tuisumpu SC</v>
      </c>
      <c r="C116" s="70">
        <v>116</v>
      </c>
      <c r="D116" s="125"/>
      <c r="E116" s="348"/>
      <c r="F116" s="195" t="s">
        <v>284</v>
      </c>
      <c r="G116" s="193" t="s">
        <v>704</v>
      </c>
      <c r="H116" s="155"/>
      <c r="I116" s="155"/>
      <c r="J116" s="155"/>
      <c r="K116" s="156"/>
      <c r="L116" s="156">
        <v>12</v>
      </c>
      <c r="M116" s="156"/>
      <c r="N116" s="156"/>
      <c r="O116" s="156"/>
      <c r="P116" s="156"/>
      <c r="Q116" s="156"/>
      <c r="R116" s="156"/>
      <c r="S116" s="156"/>
      <c r="T116" s="157">
        <f t="shared" si="13"/>
        <v>12</v>
      </c>
      <c r="U116" s="158">
        <f>U115</f>
        <v>121.2897</v>
      </c>
      <c r="V116" s="171">
        <f t="shared" si="14"/>
        <v>9.8936678052629373E-2</v>
      </c>
      <c r="W116" s="164"/>
      <c r="X116" s="161" t="s">
        <v>796</v>
      </c>
    </row>
    <row r="117" spans="2:26" ht="13.5" customHeight="1">
      <c r="B117" s="69" t="str">
        <f t="shared" si="5"/>
        <v>Tuisumpu SC</v>
      </c>
      <c r="C117" s="70">
        <v>117</v>
      </c>
      <c r="D117" s="125"/>
      <c r="E117" s="348"/>
      <c r="F117" s="195" t="s">
        <v>285</v>
      </c>
      <c r="G117" s="193" t="s">
        <v>704</v>
      </c>
      <c r="H117" s="155"/>
      <c r="I117" s="155"/>
      <c r="J117" s="155"/>
      <c r="K117" s="156"/>
      <c r="L117" s="156"/>
      <c r="M117" s="156"/>
      <c r="N117" s="156"/>
      <c r="O117" s="156"/>
      <c r="P117" s="156"/>
      <c r="Q117" s="156"/>
      <c r="R117" s="156"/>
      <c r="S117" s="156"/>
      <c r="T117" s="157">
        <f t="shared" si="13"/>
        <v>0</v>
      </c>
      <c r="U117" s="158">
        <f>U114</f>
        <v>247.53</v>
      </c>
      <c r="V117" s="171">
        <f t="shared" si="14"/>
        <v>0</v>
      </c>
      <c r="W117" s="164"/>
      <c r="X117" s="161" t="s">
        <v>796</v>
      </c>
    </row>
    <row r="118" spans="2:26" ht="14.25" customHeight="1">
      <c r="B118" s="69" t="str">
        <f t="shared" si="5"/>
        <v>Tuisumpu SC</v>
      </c>
      <c r="C118" s="70">
        <v>118</v>
      </c>
      <c r="D118" s="125"/>
      <c r="E118" s="191">
        <v>3</v>
      </c>
      <c r="F118" s="195" t="s">
        <v>102</v>
      </c>
      <c r="G118" s="193" t="s">
        <v>704</v>
      </c>
      <c r="H118" s="174">
        <f t="shared" ref="H118:S118" si="16">SUM(H119:H121)</f>
        <v>4</v>
      </c>
      <c r="I118" s="174">
        <f t="shared" si="16"/>
        <v>4</v>
      </c>
      <c r="J118" s="174">
        <f t="shared" si="16"/>
        <v>1</v>
      </c>
      <c r="K118" s="174">
        <f t="shared" si="16"/>
        <v>4</v>
      </c>
      <c r="L118" s="174">
        <f t="shared" si="16"/>
        <v>3</v>
      </c>
      <c r="M118" s="174">
        <f t="shared" si="16"/>
        <v>0</v>
      </c>
      <c r="N118" s="174">
        <f t="shared" si="16"/>
        <v>0</v>
      </c>
      <c r="O118" s="174">
        <f t="shared" si="16"/>
        <v>0</v>
      </c>
      <c r="P118" s="174">
        <f t="shared" si="16"/>
        <v>0</v>
      </c>
      <c r="Q118" s="174">
        <f t="shared" si="16"/>
        <v>0</v>
      </c>
      <c r="R118" s="174">
        <f t="shared" si="16"/>
        <v>0</v>
      </c>
      <c r="S118" s="174">
        <f t="shared" si="16"/>
        <v>0</v>
      </c>
      <c r="T118" s="157">
        <f t="shared" si="13"/>
        <v>16</v>
      </c>
      <c r="U118" s="164">
        <f>T111</f>
        <v>145.5</v>
      </c>
      <c r="V118" s="171">
        <f t="shared" si="14"/>
        <v>0.10996563573883161</v>
      </c>
      <c r="W118" s="167"/>
      <c r="X118" s="161" t="s">
        <v>795</v>
      </c>
    </row>
    <row r="119" spans="2:26" ht="14.25" customHeight="1">
      <c r="B119" s="69" t="str">
        <f t="shared" si="5"/>
        <v>Tuisumpu SC</v>
      </c>
      <c r="C119" s="70">
        <v>119</v>
      </c>
      <c r="D119" s="125"/>
      <c r="E119" s="191"/>
      <c r="F119" s="203" t="s">
        <v>630</v>
      </c>
      <c r="G119" s="193" t="s">
        <v>704</v>
      </c>
      <c r="H119" s="155">
        <v>2</v>
      </c>
      <c r="I119" s="155">
        <v>2</v>
      </c>
      <c r="J119" s="155">
        <v>1</v>
      </c>
      <c r="K119" s="156">
        <v>3</v>
      </c>
      <c r="L119" s="156">
        <v>2</v>
      </c>
      <c r="M119" s="156"/>
      <c r="N119" s="156"/>
      <c r="O119" s="156"/>
      <c r="P119" s="156"/>
      <c r="Q119" s="156"/>
      <c r="R119" s="156"/>
      <c r="S119" s="156"/>
      <c r="T119" s="157">
        <f t="shared" si="13"/>
        <v>10</v>
      </c>
      <c r="U119" s="164">
        <f t="shared" ref="U119:U121" si="17">T112</f>
        <v>224</v>
      </c>
      <c r="V119" s="171">
        <f t="shared" si="14"/>
        <v>4.4642857142857144E-2</v>
      </c>
      <c r="W119" s="167"/>
      <c r="X119" s="161" t="s">
        <v>795</v>
      </c>
    </row>
    <row r="120" spans="2:26" ht="14.25" customHeight="1">
      <c r="B120" s="69" t="str">
        <f t="shared" si="5"/>
        <v>Tuisumpu SC</v>
      </c>
      <c r="C120" s="70">
        <v>120</v>
      </c>
      <c r="D120" s="125"/>
      <c r="E120" s="191"/>
      <c r="F120" s="203" t="s">
        <v>631</v>
      </c>
      <c r="G120" s="193" t="s">
        <v>704</v>
      </c>
      <c r="H120" s="155">
        <v>2</v>
      </c>
      <c r="I120" s="155">
        <v>2</v>
      </c>
      <c r="J120" s="155"/>
      <c r="K120" s="156">
        <v>1</v>
      </c>
      <c r="L120" s="156">
        <v>1</v>
      </c>
      <c r="M120" s="156"/>
      <c r="N120" s="156"/>
      <c r="O120" s="156"/>
      <c r="P120" s="156"/>
      <c r="Q120" s="156"/>
      <c r="R120" s="156"/>
      <c r="S120" s="156"/>
      <c r="T120" s="157">
        <f t="shared" si="13"/>
        <v>6</v>
      </c>
      <c r="U120" s="164">
        <f t="shared" si="17"/>
        <v>67</v>
      </c>
      <c r="V120" s="171">
        <f t="shared" si="14"/>
        <v>8.9552238805970144E-2</v>
      </c>
      <c r="W120" s="167"/>
      <c r="X120" s="161" t="s">
        <v>795</v>
      </c>
    </row>
    <row r="121" spans="2:26" ht="14.25" customHeight="1">
      <c r="B121" s="69" t="str">
        <f t="shared" si="5"/>
        <v>Tuisumpu SC</v>
      </c>
      <c r="C121" s="70">
        <v>121</v>
      </c>
      <c r="D121" s="125"/>
      <c r="E121" s="191"/>
      <c r="F121" s="203" t="s">
        <v>632</v>
      </c>
      <c r="G121" s="193" t="s">
        <v>704</v>
      </c>
      <c r="H121" s="155"/>
      <c r="I121" s="155"/>
      <c r="J121" s="155"/>
      <c r="K121" s="156"/>
      <c r="L121" s="156"/>
      <c r="M121" s="156"/>
      <c r="N121" s="156"/>
      <c r="O121" s="156"/>
      <c r="P121" s="156"/>
      <c r="Q121" s="156"/>
      <c r="R121" s="156"/>
      <c r="S121" s="156"/>
      <c r="T121" s="157">
        <f t="shared" si="13"/>
        <v>0</v>
      </c>
      <c r="U121" s="164">
        <f t="shared" si="17"/>
        <v>8</v>
      </c>
      <c r="V121" s="171">
        <f t="shared" si="14"/>
        <v>0</v>
      </c>
      <c r="W121" s="167"/>
      <c r="X121" s="161" t="s">
        <v>795</v>
      </c>
    </row>
    <row r="122" spans="2:26" ht="1.5" customHeight="1">
      <c r="B122" s="69" t="str">
        <f t="shared" si="5"/>
        <v>Tuisumpu SC</v>
      </c>
      <c r="C122" s="70">
        <v>122</v>
      </c>
      <c r="E122" s="71"/>
      <c r="F122" s="71"/>
      <c r="G122" s="227"/>
      <c r="H122" s="185"/>
      <c r="I122" s="185"/>
      <c r="J122" s="185"/>
      <c r="K122" s="185"/>
      <c r="L122" s="185"/>
      <c r="M122" s="185"/>
      <c r="N122" s="185"/>
      <c r="O122" s="185"/>
      <c r="P122" s="185"/>
      <c r="Q122" s="185"/>
      <c r="R122" s="185"/>
      <c r="S122" s="185"/>
      <c r="T122" s="74"/>
      <c r="U122" s="75"/>
      <c r="V122" s="186"/>
      <c r="W122" s="75"/>
      <c r="X122" s="69"/>
    </row>
    <row r="123" spans="2:26" ht="15" customHeight="1">
      <c r="B123" s="69" t="str">
        <f t="shared" si="5"/>
        <v>Tuisumpu SC</v>
      </c>
      <c r="C123" s="70">
        <v>123</v>
      </c>
      <c r="D123" s="187" t="s">
        <v>146</v>
      </c>
      <c r="E123" s="343" t="s">
        <v>617</v>
      </c>
      <c r="F123" s="189"/>
      <c r="G123" s="238" t="s">
        <v>59</v>
      </c>
      <c r="H123" s="190" t="s">
        <v>35</v>
      </c>
      <c r="I123" s="190" t="s">
        <v>36</v>
      </c>
      <c r="J123" s="190" t="s">
        <v>37</v>
      </c>
      <c r="K123" s="190" t="s">
        <v>38</v>
      </c>
      <c r="L123" s="190" t="s">
        <v>39</v>
      </c>
      <c r="M123" s="190" t="s">
        <v>40</v>
      </c>
      <c r="N123" s="190" t="s">
        <v>41</v>
      </c>
      <c r="O123" s="190" t="s">
        <v>42</v>
      </c>
      <c r="P123" s="190" t="s">
        <v>43</v>
      </c>
      <c r="Q123" s="190" t="s">
        <v>44</v>
      </c>
      <c r="R123" s="190" t="s">
        <v>45</v>
      </c>
      <c r="S123" s="190" t="s">
        <v>46</v>
      </c>
      <c r="T123" s="130" t="s">
        <v>47</v>
      </c>
      <c r="U123" s="131" t="s">
        <v>48</v>
      </c>
      <c r="V123" s="239" t="s">
        <v>49</v>
      </c>
      <c r="W123" s="347" t="s">
        <v>116</v>
      </c>
      <c r="X123" s="130" t="s">
        <v>51</v>
      </c>
    </row>
    <row r="124" spans="2:26" ht="1.5" customHeight="1">
      <c r="B124" s="69" t="str">
        <f t="shared" si="5"/>
        <v>Tuisumpu SC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6" ht="13.5" customHeight="1">
      <c r="B125" s="69" t="str">
        <f t="shared" si="5"/>
        <v>Tuisumpu SC</v>
      </c>
      <c r="C125" s="70">
        <v>125</v>
      </c>
      <c r="D125" s="125"/>
      <c r="E125" s="152">
        <v>1</v>
      </c>
      <c r="F125" s="195" t="s">
        <v>286</v>
      </c>
      <c r="G125" s="193" t="s">
        <v>704</v>
      </c>
      <c r="H125" s="155"/>
      <c r="I125" s="155"/>
      <c r="J125" s="155"/>
      <c r="K125" s="156"/>
      <c r="L125" s="156"/>
      <c r="M125" s="156"/>
      <c r="N125" s="156"/>
      <c r="O125" s="156"/>
      <c r="P125" s="156"/>
      <c r="Q125" s="156"/>
      <c r="R125" s="156"/>
      <c r="S125" s="156"/>
      <c r="T125" s="157">
        <f>SUM(H125:S125)</f>
        <v>0</v>
      </c>
      <c r="U125" s="164"/>
      <c r="V125" s="164"/>
      <c r="W125" s="164"/>
      <c r="X125" s="177"/>
    </row>
    <row r="126" spans="2:26" ht="13.5" customHeight="1">
      <c r="B126" s="69" t="str">
        <f t="shared" si="5"/>
        <v>Tuisumpu SC</v>
      </c>
      <c r="C126" s="70">
        <v>126</v>
      </c>
      <c r="D126" s="125"/>
      <c r="E126" s="348">
        <v>2</v>
      </c>
      <c r="F126" s="195" t="s">
        <v>287</v>
      </c>
      <c r="G126" s="193" t="s">
        <v>704</v>
      </c>
      <c r="H126" s="155"/>
      <c r="I126" s="155"/>
      <c r="J126" s="155"/>
      <c r="K126" s="156"/>
      <c r="L126" s="156"/>
      <c r="M126" s="156"/>
      <c r="N126" s="156"/>
      <c r="O126" s="156"/>
      <c r="P126" s="156"/>
      <c r="Q126" s="156"/>
      <c r="R126" s="156"/>
      <c r="S126" s="156"/>
      <c r="T126" s="157">
        <f>SUM(H126:S126)</f>
        <v>0</v>
      </c>
      <c r="U126" s="164"/>
      <c r="V126" s="366">
        <f>IF(T62=0,0,(T125+T126)*1000/T62)</f>
        <v>0</v>
      </c>
      <c r="W126" s="367" t="s">
        <v>357</v>
      </c>
      <c r="X126" s="177"/>
      <c r="Z126" s="368"/>
    </row>
    <row r="127" spans="2:26" ht="13.5" customHeight="1">
      <c r="B127" s="69" t="str">
        <f t="shared" si="5"/>
        <v>Tuisumpu SC</v>
      </c>
      <c r="C127" s="70">
        <v>127</v>
      </c>
      <c r="D127" s="125"/>
      <c r="E127" s="191">
        <v>3</v>
      </c>
      <c r="F127" s="195" t="s">
        <v>288</v>
      </c>
      <c r="G127" s="193" t="s">
        <v>704</v>
      </c>
      <c r="H127" s="155"/>
      <c r="I127" s="155"/>
      <c r="J127" s="155"/>
      <c r="K127" s="156"/>
      <c r="L127" s="156"/>
      <c r="M127" s="156"/>
      <c r="N127" s="156"/>
      <c r="O127" s="156"/>
      <c r="P127" s="156"/>
      <c r="Q127" s="156"/>
      <c r="R127" s="156"/>
      <c r="S127" s="156"/>
      <c r="T127" s="157">
        <f>SUM(H127:S127)</f>
        <v>0</v>
      </c>
      <c r="U127" s="164"/>
      <c r="V127" s="159"/>
      <c r="W127" s="164"/>
      <c r="X127" s="177"/>
    </row>
    <row r="128" spans="2:26" ht="13.5" customHeight="1">
      <c r="B128" s="69" t="str">
        <f t="shared" si="5"/>
        <v>Tuisumpu SC</v>
      </c>
      <c r="C128" s="70">
        <v>128</v>
      </c>
      <c r="D128" s="125"/>
      <c r="E128" s="191">
        <v>4</v>
      </c>
      <c r="F128" s="195" t="s">
        <v>289</v>
      </c>
      <c r="G128" s="193" t="s">
        <v>704</v>
      </c>
      <c r="H128" s="155"/>
      <c r="I128" s="155"/>
      <c r="J128" s="155"/>
      <c r="K128" s="156"/>
      <c r="L128" s="156"/>
      <c r="M128" s="156"/>
      <c r="N128" s="156"/>
      <c r="O128" s="156"/>
      <c r="P128" s="156"/>
      <c r="Q128" s="156"/>
      <c r="R128" s="156"/>
      <c r="S128" s="156"/>
      <c r="T128" s="157">
        <f>SUM(H128:S128)</f>
        <v>0</v>
      </c>
      <c r="U128" s="164"/>
      <c r="V128" s="366">
        <f>IF(T62=0,0,T128*100000/T62)</f>
        <v>0</v>
      </c>
      <c r="W128" s="367" t="s">
        <v>113</v>
      </c>
      <c r="X128" s="177"/>
    </row>
    <row r="129" spans="2:25" ht="13.5" customHeight="1">
      <c r="B129" s="69" t="str">
        <f t="shared" si="5"/>
        <v>Tuisumpu SC</v>
      </c>
      <c r="C129" s="70">
        <v>129</v>
      </c>
      <c r="D129" s="125"/>
      <c r="E129" s="191">
        <v>5</v>
      </c>
      <c r="F129" s="195" t="s">
        <v>114</v>
      </c>
      <c r="G129" s="193" t="s">
        <v>704</v>
      </c>
      <c r="H129" s="155"/>
      <c r="I129" s="155"/>
      <c r="J129" s="155"/>
      <c r="K129" s="156"/>
      <c r="L129" s="156"/>
      <c r="M129" s="156"/>
      <c r="N129" s="156"/>
      <c r="O129" s="156"/>
      <c r="P129" s="156"/>
      <c r="Q129" s="156"/>
      <c r="R129" s="156"/>
      <c r="S129" s="156"/>
      <c r="T129" s="157">
        <f>SUM(H129:S129)</f>
        <v>0</v>
      </c>
      <c r="U129" s="164"/>
      <c r="V129" s="369">
        <f>IF(G20=0,0,(T125+T126+T127+T128+T129)*1000/G20)</f>
        <v>0</v>
      </c>
      <c r="W129" s="367" t="s">
        <v>650</v>
      </c>
      <c r="X129" s="177"/>
    </row>
    <row r="130" spans="2:25" ht="1.5" customHeight="1">
      <c r="B130" s="69" t="str">
        <f t="shared" ref="B130:B174" si="18">B129</f>
        <v>Tuisumpu SC</v>
      </c>
      <c r="C130" s="70">
        <v>130</v>
      </c>
      <c r="D130" s="125"/>
      <c r="E130" s="70"/>
      <c r="F130" s="183"/>
      <c r="G130" s="181"/>
      <c r="H130" s="185"/>
      <c r="I130" s="185"/>
      <c r="J130" s="185"/>
      <c r="K130" s="185"/>
      <c r="L130" s="185"/>
      <c r="M130" s="185"/>
      <c r="N130" s="185"/>
      <c r="O130" s="185"/>
      <c r="P130" s="185"/>
      <c r="Q130" s="185"/>
      <c r="R130" s="358">
        <v>0</v>
      </c>
      <c r="S130" s="185"/>
      <c r="T130" s="74"/>
      <c r="U130" s="75"/>
      <c r="V130" s="186"/>
      <c r="W130" s="75"/>
      <c r="X130" s="69"/>
    </row>
    <row r="131" spans="2:25" ht="14.25" customHeight="1">
      <c r="B131" s="69" t="str">
        <f t="shared" si="18"/>
        <v>Tuisumpu SC</v>
      </c>
      <c r="C131" s="70">
        <v>131</v>
      </c>
      <c r="D131" s="370" t="s">
        <v>146</v>
      </c>
      <c r="E131" s="371" t="s">
        <v>292</v>
      </c>
      <c r="F131" s="216"/>
      <c r="G131" s="217" t="s">
        <v>59</v>
      </c>
      <c r="H131" s="218" t="s">
        <v>35</v>
      </c>
      <c r="I131" s="218" t="s">
        <v>36</v>
      </c>
      <c r="J131" s="218" t="s">
        <v>37</v>
      </c>
      <c r="K131" s="218" t="s">
        <v>38</v>
      </c>
      <c r="L131" s="218" t="s">
        <v>39</v>
      </c>
      <c r="M131" s="218" t="s">
        <v>40</v>
      </c>
      <c r="N131" s="218" t="s">
        <v>41</v>
      </c>
      <c r="O131" s="218" t="s">
        <v>42</v>
      </c>
      <c r="P131" s="218" t="s">
        <v>43</v>
      </c>
      <c r="Q131" s="218" t="s">
        <v>44</v>
      </c>
      <c r="R131" s="218" t="s">
        <v>45</v>
      </c>
      <c r="S131" s="218" t="s">
        <v>46</v>
      </c>
      <c r="T131" s="219" t="s">
        <v>47</v>
      </c>
      <c r="U131" s="220" t="s">
        <v>48</v>
      </c>
      <c r="V131" s="221" t="s">
        <v>49</v>
      </c>
      <c r="W131" s="222" t="s">
        <v>116</v>
      </c>
      <c r="X131" s="219" t="s">
        <v>51</v>
      </c>
    </row>
    <row r="132" spans="2:25" ht="1.5" customHeight="1">
      <c r="B132" s="69" t="str">
        <f t="shared" si="18"/>
        <v>Tuisumpu SC</v>
      </c>
      <c r="C132" s="70">
        <v>132</v>
      </c>
      <c r="D132" s="125"/>
      <c r="E132" s="70"/>
      <c r="F132" s="183"/>
      <c r="G132" s="181"/>
      <c r="H132" s="185"/>
      <c r="I132" s="185"/>
      <c r="J132" s="185"/>
      <c r="K132" s="185"/>
      <c r="L132" s="185"/>
      <c r="M132" s="185"/>
      <c r="N132" s="185"/>
      <c r="O132" s="185"/>
      <c r="P132" s="185"/>
      <c r="Q132" s="185"/>
      <c r="R132" s="185"/>
      <c r="S132" s="185"/>
      <c r="T132" s="74"/>
      <c r="U132" s="75"/>
      <c r="V132" s="186"/>
      <c r="W132" s="75"/>
      <c r="X132" s="69"/>
    </row>
    <row r="133" spans="2:25" ht="14.4" customHeight="1">
      <c r="B133" s="69" t="str">
        <f t="shared" si="18"/>
        <v>Tuisumpu SC</v>
      </c>
      <c r="C133" s="70">
        <v>133</v>
      </c>
      <c r="D133" s="125"/>
      <c r="E133" s="152">
        <v>1</v>
      </c>
      <c r="F133" s="172" t="s">
        <v>293</v>
      </c>
      <c r="G133" s="193" t="s">
        <v>86</v>
      </c>
      <c r="H133" s="155"/>
      <c r="I133" s="155"/>
      <c r="J133" s="155">
        <v>2</v>
      </c>
      <c r="K133" s="156"/>
      <c r="L133" s="156"/>
      <c r="M133" s="156"/>
      <c r="N133" s="156"/>
      <c r="O133" s="156"/>
      <c r="P133" s="156"/>
      <c r="Q133" s="156"/>
      <c r="R133" s="156"/>
      <c r="S133" s="156"/>
      <c r="T133" s="157">
        <f>SUM(H133:S133)</f>
        <v>2</v>
      </c>
      <c r="U133" s="164">
        <f>T56</f>
        <v>2</v>
      </c>
      <c r="V133" s="171">
        <f>IF(U133=0,0,T133/U133)</f>
        <v>1</v>
      </c>
      <c r="W133" s="164"/>
      <c r="X133" s="177"/>
    </row>
    <row r="134" spans="2:25" ht="15" customHeight="1">
      <c r="B134" s="69" t="str">
        <f t="shared" si="18"/>
        <v>Tuisumpu SC</v>
      </c>
      <c r="C134" s="70">
        <v>134</v>
      </c>
      <c r="D134" s="125"/>
      <c r="E134" s="152">
        <v>2</v>
      </c>
      <c r="F134" s="192" t="s">
        <v>85</v>
      </c>
      <c r="G134" s="193" t="s">
        <v>86</v>
      </c>
      <c r="H134" s="155">
        <v>2</v>
      </c>
      <c r="I134" s="155"/>
      <c r="J134" s="155"/>
      <c r="K134" s="156"/>
      <c r="L134" s="156">
        <v>2</v>
      </c>
      <c r="M134" s="156"/>
      <c r="N134" s="156"/>
      <c r="O134" s="156"/>
      <c r="P134" s="156"/>
      <c r="Q134" s="156"/>
      <c r="R134" s="156"/>
      <c r="S134" s="156"/>
      <c r="T134" s="157">
        <f>SUM(H134:S134)</f>
        <v>4</v>
      </c>
      <c r="U134" s="158">
        <f>G27</f>
        <v>14</v>
      </c>
      <c r="V134" s="171">
        <f>IF(U134=0,0,T134/U134)</f>
        <v>0.2857142857142857</v>
      </c>
      <c r="W134" s="199"/>
      <c r="X134" s="161" t="s">
        <v>796</v>
      </c>
    </row>
    <row r="135" spans="2:25" ht="1.5" customHeight="1">
      <c r="B135" s="69" t="str">
        <f t="shared" si="18"/>
        <v>Tuisumpu SC</v>
      </c>
      <c r="C135" s="70">
        <v>135</v>
      </c>
      <c r="D135" s="125"/>
      <c r="E135" s="70"/>
      <c r="F135" s="183"/>
      <c r="G135" s="181"/>
      <c r="H135" s="185"/>
      <c r="I135" s="185"/>
      <c r="J135" s="185"/>
      <c r="K135" s="185"/>
      <c r="L135" s="185"/>
      <c r="M135" s="185"/>
      <c r="N135" s="185"/>
      <c r="O135" s="185"/>
      <c r="P135" s="185"/>
      <c r="Q135" s="185"/>
      <c r="R135" s="185"/>
      <c r="S135" s="185"/>
      <c r="T135" s="74"/>
      <c r="U135" s="75"/>
      <c r="V135" s="186"/>
      <c r="W135" s="75"/>
      <c r="X135" s="69"/>
    </row>
    <row r="136" spans="2:25" ht="14.25" customHeight="1">
      <c r="B136" s="69" t="str">
        <f t="shared" si="18"/>
        <v>Tuisumpu SC</v>
      </c>
      <c r="C136" s="70">
        <v>136</v>
      </c>
      <c r="D136" s="125"/>
      <c r="E136" s="371" t="s">
        <v>294</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5" ht="1.5" customHeight="1">
      <c r="B137" s="69" t="str">
        <f t="shared" si="18"/>
        <v>Tuisumpu SC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5" ht="15" customHeight="1">
      <c r="B138" s="69" t="str">
        <f t="shared" si="18"/>
        <v>Tuisumpu SC</v>
      </c>
      <c r="C138" s="70">
        <v>138</v>
      </c>
      <c r="D138" s="125"/>
      <c r="E138" s="191">
        <v>1</v>
      </c>
      <c r="F138" s="195" t="s">
        <v>295</v>
      </c>
      <c r="G138" s="372" t="s">
        <v>206</v>
      </c>
      <c r="H138" s="163">
        <v>1</v>
      </c>
      <c r="I138" s="163">
        <v>1</v>
      </c>
      <c r="J138" s="163">
        <v>1</v>
      </c>
      <c r="K138" s="163">
        <v>1</v>
      </c>
      <c r="L138" s="163">
        <v>1</v>
      </c>
      <c r="M138" s="163"/>
      <c r="N138" s="163"/>
      <c r="O138" s="163"/>
      <c r="P138" s="163"/>
      <c r="Q138" s="163"/>
      <c r="R138" s="163"/>
      <c r="S138" s="163"/>
      <c r="T138" s="157">
        <f>COUNTIF(H138:S138,1)</f>
        <v>5</v>
      </c>
      <c r="U138" s="158">
        <f>COUNT(H138:S138)</f>
        <v>5</v>
      </c>
      <c r="V138" s="171">
        <f>IF(U138=0,0,T138/U138)</f>
        <v>1</v>
      </c>
      <c r="W138" s="164">
        <v>5</v>
      </c>
      <c r="X138" s="161"/>
      <c r="Y138" s="373"/>
    </row>
    <row r="139" spans="2:25" ht="1.5" customHeight="1">
      <c r="B139" s="69" t="str">
        <f t="shared" si="18"/>
        <v>Tuisumpu SC</v>
      </c>
      <c r="C139" s="70">
        <v>139</v>
      </c>
      <c r="E139" s="71"/>
      <c r="F139" s="71"/>
      <c r="G139" s="227"/>
      <c r="H139" s="185"/>
      <c r="I139" s="185"/>
      <c r="J139" s="185"/>
      <c r="K139" s="185"/>
      <c r="L139" s="185"/>
      <c r="M139" s="185"/>
      <c r="N139" s="185"/>
      <c r="O139" s="185"/>
      <c r="P139" s="185"/>
      <c r="Q139" s="185"/>
      <c r="R139" s="185"/>
      <c r="S139" s="185"/>
      <c r="T139" s="74"/>
      <c r="U139" s="75">
        <v>12</v>
      </c>
      <c r="V139" s="186"/>
      <c r="W139" s="75"/>
      <c r="X139" s="69"/>
    </row>
    <row r="140" spans="2:25" ht="14.25" customHeight="1">
      <c r="B140" s="69" t="str">
        <f t="shared" si="18"/>
        <v>Tuisumpu SC</v>
      </c>
      <c r="C140" s="70">
        <v>140</v>
      </c>
      <c r="D140" s="125"/>
      <c r="E140" s="371" t="s">
        <v>296</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5" ht="1.5" customHeight="1">
      <c r="B141" s="69" t="str">
        <f t="shared" si="18"/>
        <v>Tuisumpu SC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5" ht="13.5" customHeight="1">
      <c r="B142" s="69" t="str">
        <f t="shared" si="18"/>
        <v>Tuisumpu SC</v>
      </c>
      <c r="C142" s="70">
        <v>142</v>
      </c>
      <c r="D142" s="125"/>
      <c r="E142" s="191">
        <v>1</v>
      </c>
      <c r="F142" s="195" t="s">
        <v>297</v>
      </c>
      <c r="G142" s="372" t="s">
        <v>206</v>
      </c>
      <c r="H142" s="163">
        <v>1</v>
      </c>
      <c r="I142" s="163">
        <v>1</v>
      </c>
      <c r="J142" s="163">
        <v>1</v>
      </c>
      <c r="K142" s="163">
        <v>1</v>
      </c>
      <c r="L142" s="163">
        <v>1</v>
      </c>
      <c r="M142" s="163"/>
      <c r="N142" s="163"/>
      <c r="O142" s="163"/>
      <c r="P142" s="163"/>
      <c r="Q142" s="163"/>
      <c r="R142" s="163"/>
      <c r="S142" s="163"/>
      <c r="T142" s="157">
        <f>COUNTIF(H142:S142,1)</f>
        <v>5</v>
      </c>
      <c r="U142" s="158">
        <f>COUNT(H142:S142)</f>
        <v>5</v>
      </c>
      <c r="V142" s="171">
        <f>IF(U142=0,0,T142/U142)</f>
        <v>1</v>
      </c>
      <c r="W142" s="164">
        <v>5</v>
      </c>
      <c r="X142" s="161"/>
    </row>
    <row r="143" spans="2:25" ht="1.5" customHeight="1">
      <c r="B143" s="69" t="str">
        <f t="shared" si="18"/>
        <v>Tuisumpu SC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5" ht="14.25" customHeight="1">
      <c r="B144" s="69" t="str">
        <f t="shared" si="18"/>
        <v>Tuisumpu SC</v>
      </c>
      <c r="C144" s="70">
        <v>144</v>
      </c>
      <c r="D144" s="125"/>
      <c r="E144" s="371" t="s">
        <v>298</v>
      </c>
      <c r="F144" s="216"/>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18"/>
        <v>Tuisumpu SC</v>
      </c>
      <c r="C145" s="70">
        <v>145</v>
      </c>
      <c r="D145" s="125"/>
      <c r="E145" s="70"/>
      <c r="F145" s="183"/>
      <c r="G145" s="181"/>
      <c r="H145" s="185"/>
      <c r="I145" s="185"/>
      <c r="J145" s="185"/>
      <c r="K145" s="185"/>
      <c r="L145" s="185"/>
      <c r="M145" s="185"/>
      <c r="N145" s="185"/>
      <c r="O145" s="185"/>
      <c r="P145" s="185"/>
      <c r="Q145" s="185"/>
      <c r="R145" s="185"/>
      <c r="S145" s="185"/>
      <c r="T145" s="74"/>
      <c r="U145" s="75"/>
      <c r="V145" s="186"/>
      <c r="W145" s="75"/>
      <c r="X145" s="69"/>
    </row>
    <row r="146" spans="2:24" ht="15.75" customHeight="1">
      <c r="B146" s="69" t="str">
        <f t="shared" si="18"/>
        <v>Tuisumpu SC</v>
      </c>
      <c r="C146" s="70">
        <v>146</v>
      </c>
      <c r="D146" s="125"/>
      <c r="E146" s="191">
        <v>1</v>
      </c>
      <c r="F146" s="225" t="s">
        <v>824</v>
      </c>
      <c r="G146" s="372" t="s">
        <v>206</v>
      </c>
      <c r="H146" s="163"/>
      <c r="I146" s="163"/>
      <c r="J146" s="163"/>
      <c r="K146" s="163"/>
      <c r="L146" s="163"/>
      <c r="M146" s="163"/>
      <c r="N146" s="163"/>
      <c r="O146" s="163"/>
      <c r="P146" s="163"/>
      <c r="Q146" s="163"/>
      <c r="R146" s="163"/>
      <c r="S146" s="163"/>
      <c r="T146" s="157">
        <f>COUNTIF(H146:S146,1)</f>
        <v>0</v>
      </c>
      <c r="U146" s="158">
        <f>COUNT(H146:S146)</f>
        <v>0</v>
      </c>
      <c r="V146" s="171">
        <f>IF(U146=0,0,T146/U146)</f>
        <v>0</v>
      </c>
      <c r="W146" s="164">
        <v>5</v>
      </c>
      <c r="X146" s="161"/>
    </row>
    <row r="147" spans="2:24" ht="1.5" customHeight="1">
      <c r="B147" s="69" t="str">
        <f t="shared" si="18"/>
        <v>Tuisumpu SC</v>
      </c>
      <c r="C147" s="70">
        <v>147</v>
      </c>
      <c r="E147" s="71"/>
      <c r="F147" s="71"/>
      <c r="G147" s="227"/>
      <c r="H147" s="185"/>
      <c r="I147" s="185"/>
      <c r="J147" s="185"/>
      <c r="K147" s="185"/>
      <c r="L147" s="185"/>
      <c r="M147" s="185"/>
      <c r="N147" s="185"/>
      <c r="O147" s="185"/>
      <c r="P147" s="185"/>
      <c r="Q147" s="185"/>
      <c r="R147" s="185"/>
      <c r="S147" s="185"/>
      <c r="T147" s="74"/>
      <c r="U147" s="75"/>
      <c r="V147" s="186"/>
      <c r="W147" s="75"/>
      <c r="X147" s="69"/>
    </row>
    <row r="148" spans="2:24" ht="14.25" customHeight="1">
      <c r="B148" s="69" t="str">
        <f t="shared" si="18"/>
        <v>Tuisumpu SC</v>
      </c>
      <c r="C148" s="70">
        <v>148</v>
      </c>
      <c r="D148" s="125"/>
      <c r="E148" s="371" t="s">
        <v>300</v>
      </c>
      <c r="F148" s="216"/>
      <c r="G148" s="217" t="s">
        <v>59</v>
      </c>
      <c r="H148" s="218" t="s">
        <v>35</v>
      </c>
      <c r="I148" s="218" t="s">
        <v>36</v>
      </c>
      <c r="J148" s="218" t="s">
        <v>37</v>
      </c>
      <c r="K148" s="218" t="s">
        <v>38</v>
      </c>
      <c r="L148" s="218" t="s">
        <v>39</v>
      </c>
      <c r="M148" s="218" t="s">
        <v>40</v>
      </c>
      <c r="N148" s="218" t="s">
        <v>41</v>
      </c>
      <c r="O148" s="218" t="s">
        <v>42</v>
      </c>
      <c r="P148" s="218" t="s">
        <v>43</v>
      </c>
      <c r="Q148" s="218" t="s">
        <v>44</v>
      </c>
      <c r="R148" s="218" t="s">
        <v>45</v>
      </c>
      <c r="S148" s="218" t="s">
        <v>46</v>
      </c>
      <c r="T148" s="219" t="s">
        <v>47</v>
      </c>
      <c r="U148" s="220" t="s">
        <v>48</v>
      </c>
      <c r="V148" s="221" t="s">
        <v>49</v>
      </c>
      <c r="W148" s="222" t="s">
        <v>116</v>
      </c>
      <c r="X148" s="219" t="s">
        <v>51</v>
      </c>
    </row>
    <row r="149" spans="2:24" ht="1.5" customHeight="1">
      <c r="B149" s="69" t="str">
        <f t="shared" si="18"/>
        <v>Tuisumpu SC</v>
      </c>
      <c r="C149" s="70">
        <v>149</v>
      </c>
      <c r="D149" s="125"/>
      <c r="E149" s="70"/>
      <c r="F149" s="183"/>
      <c r="G149" s="181"/>
      <c r="H149" s="185"/>
      <c r="I149" s="185"/>
      <c r="J149" s="185"/>
      <c r="K149" s="185"/>
      <c r="L149" s="185"/>
      <c r="M149" s="185"/>
      <c r="N149" s="185"/>
      <c r="O149" s="185"/>
      <c r="P149" s="185"/>
      <c r="Q149" s="185"/>
      <c r="R149" s="185"/>
      <c r="S149" s="185"/>
      <c r="T149" s="74"/>
      <c r="U149" s="75"/>
      <c r="V149" s="186"/>
      <c r="W149" s="75"/>
      <c r="X149" s="69"/>
    </row>
    <row r="150" spans="2:24" ht="14.25" customHeight="1">
      <c r="B150" s="69" t="str">
        <f t="shared" si="18"/>
        <v>Tuisumpu SC</v>
      </c>
      <c r="C150" s="70">
        <v>150</v>
      </c>
      <c r="D150" s="125"/>
      <c r="E150" s="191">
        <v>1</v>
      </c>
      <c r="F150" s="195" t="s">
        <v>301</v>
      </c>
      <c r="G150" s="372" t="s">
        <v>206</v>
      </c>
      <c r="H150" s="163">
        <v>1</v>
      </c>
      <c r="I150" s="163">
        <v>1</v>
      </c>
      <c r="J150" s="163">
        <v>1</v>
      </c>
      <c r="K150" s="163">
        <v>1</v>
      </c>
      <c r="L150" s="163">
        <v>1</v>
      </c>
      <c r="M150" s="163"/>
      <c r="N150" s="163"/>
      <c r="O150" s="163"/>
      <c r="P150" s="163"/>
      <c r="Q150" s="163"/>
      <c r="R150" s="163"/>
      <c r="S150" s="163"/>
      <c r="T150" s="157">
        <f>COUNTIF(H150:S150,1)</f>
        <v>5</v>
      </c>
      <c r="U150" s="158">
        <f>COUNT(H150:S150)</f>
        <v>5</v>
      </c>
      <c r="V150" s="171">
        <f>IF(U150=0,0,T150/U150)</f>
        <v>1</v>
      </c>
      <c r="W150" s="164"/>
      <c r="X150" s="161"/>
    </row>
    <row r="151" spans="2:24" ht="1.5" customHeight="1">
      <c r="B151" s="69" t="str">
        <f t="shared" si="18"/>
        <v>Tuisumpu SC</v>
      </c>
      <c r="C151" s="70">
        <v>151</v>
      </c>
      <c r="E151" s="71"/>
      <c r="F151" s="71"/>
      <c r="G151" s="227"/>
      <c r="H151" s="185"/>
      <c r="I151" s="185"/>
      <c r="J151" s="185"/>
      <c r="K151" s="185"/>
      <c r="L151" s="185"/>
      <c r="M151" s="185"/>
      <c r="N151" s="185"/>
      <c r="O151" s="185"/>
      <c r="P151" s="185"/>
      <c r="Q151" s="185"/>
      <c r="R151" s="185"/>
      <c r="S151" s="185"/>
      <c r="T151" s="74"/>
      <c r="U151" s="75"/>
      <c r="V151" s="186"/>
      <c r="W151" s="75"/>
      <c r="X151" s="69"/>
    </row>
    <row r="152" spans="2:24" ht="14.25" customHeight="1">
      <c r="B152" s="69" t="str">
        <f t="shared" si="18"/>
        <v>Tuisumpu SC</v>
      </c>
      <c r="C152" s="70">
        <v>152</v>
      </c>
      <c r="E152" s="371" t="s">
        <v>302</v>
      </c>
      <c r="F152" s="374"/>
      <c r="G152" s="217" t="s">
        <v>59</v>
      </c>
      <c r="H152" s="218" t="s">
        <v>35</v>
      </c>
      <c r="I152" s="218" t="s">
        <v>36</v>
      </c>
      <c r="J152" s="218" t="s">
        <v>37</v>
      </c>
      <c r="K152" s="218" t="s">
        <v>38</v>
      </c>
      <c r="L152" s="218" t="s">
        <v>39</v>
      </c>
      <c r="M152" s="218" t="s">
        <v>40</v>
      </c>
      <c r="N152" s="218" t="s">
        <v>41</v>
      </c>
      <c r="O152" s="218" t="s">
        <v>42</v>
      </c>
      <c r="P152" s="218" t="s">
        <v>43</v>
      </c>
      <c r="Q152" s="218" t="s">
        <v>44</v>
      </c>
      <c r="R152" s="218" t="s">
        <v>45</v>
      </c>
      <c r="S152" s="218" t="s">
        <v>46</v>
      </c>
      <c r="T152" s="219" t="s">
        <v>47</v>
      </c>
      <c r="U152" s="220" t="s">
        <v>48</v>
      </c>
      <c r="V152" s="221" t="s">
        <v>49</v>
      </c>
      <c r="W152" s="222" t="s">
        <v>116</v>
      </c>
      <c r="X152" s="219" t="s">
        <v>51</v>
      </c>
    </row>
    <row r="153" spans="2:24" ht="1.5" customHeight="1">
      <c r="B153" s="69" t="str">
        <f t="shared" si="18"/>
        <v>Tuisumpu SC</v>
      </c>
      <c r="C153" s="70">
        <v>153</v>
      </c>
      <c r="E153" s="70"/>
      <c r="F153" s="71"/>
      <c r="G153" s="227"/>
      <c r="H153" s="185"/>
      <c r="I153" s="185"/>
      <c r="J153" s="185"/>
      <c r="K153" s="185"/>
      <c r="L153" s="185"/>
      <c r="M153" s="185"/>
      <c r="N153" s="185"/>
      <c r="O153" s="185"/>
      <c r="P153" s="185"/>
      <c r="Q153" s="185"/>
      <c r="R153" s="185"/>
      <c r="S153" s="185"/>
      <c r="T153" s="74"/>
      <c r="U153" s="75"/>
      <c r="V153" s="186"/>
      <c r="W153" s="75"/>
      <c r="X153" s="69"/>
    </row>
    <row r="154" spans="2:24" ht="18.899999999999999" customHeight="1">
      <c r="B154" s="69" t="str">
        <f t="shared" si="18"/>
        <v>Tuisumpu SC</v>
      </c>
      <c r="C154" s="70">
        <v>154</v>
      </c>
      <c r="E154" s="152">
        <v>1</v>
      </c>
      <c r="F154" s="168" t="s">
        <v>303</v>
      </c>
      <c r="G154" s="372" t="s">
        <v>206</v>
      </c>
      <c r="H154" s="163">
        <v>1</v>
      </c>
      <c r="I154" s="163">
        <v>1</v>
      </c>
      <c r="J154" s="163">
        <v>1</v>
      </c>
      <c r="K154" s="163">
        <v>1</v>
      </c>
      <c r="L154" s="163">
        <v>1</v>
      </c>
      <c r="M154" s="163"/>
      <c r="N154" s="163"/>
      <c r="O154" s="163"/>
      <c r="P154" s="163"/>
      <c r="Q154" s="163"/>
      <c r="R154" s="163"/>
      <c r="S154" s="163"/>
      <c r="T154" s="157">
        <f>COUNTIF(H154:S154,1)</f>
        <v>5</v>
      </c>
      <c r="U154" s="158">
        <f>COUNT(H154:S154)</f>
        <v>5</v>
      </c>
      <c r="V154" s="171">
        <f>IF(U154=0,0,T154/U154)</f>
        <v>1</v>
      </c>
      <c r="W154" s="164">
        <v>10</v>
      </c>
      <c r="X154" s="161"/>
    </row>
    <row r="155" spans="2:24" ht="13.5" customHeight="1">
      <c r="B155" s="69" t="str">
        <f t="shared" si="18"/>
        <v>Tuisumpu SC</v>
      </c>
      <c r="C155" s="70">
        <v>155</v>
      </c>
      <c r="E155" s="152">
        <v>2</v>
      </c>
      <c r="F155" s="168" t="s">
        <v>750</v>
      </c>
      <c r="G155" s="372" t="s">
        <v>206</v>
      </c>
      <c r="H155" s="163">
        <v>1</v>
      </c>
      <c r="I155" s="163">
        <v>1</v>
      </c>
      <c r="J155" s="163">
        <v>1</v>
      </c>
      <c r="K155" s="163">
        <v>1</v>
      </c>
      <c r="L155" s="163">
        <v>1</v>
      </c>
      <c r="M155" s="163"/>
      <c r="N155" s="163"/>
      <c r="O155" s="163"/>
      <c r="P155" s="163"/>
      <c r="Q155" s="163"/>
      <c r="R155" s="163"/>
      <c r="S155" s="163"/>
      <c r="T155" s="157">
        <f>COUNTIF(H155:S155,1)</f>
        <v>5</v>
      </c>
      <c r="U155" s="158">
        <f>COUNT(H155:S155)</f>
        <v>5</v>
      </c>
      <c r="V155" s="171">
        <f>IF(U155=0,0,T155/U155)</f>
        <v>1</v>
      </c>
      <c r="W155" s="164"/>
      <c r="X155" s="161"/>
    </row>
    <row r="156" spans="2:24" ht="1.5" customHeight="1">
      <c r="B156" s="69" t="str">
        <f t="shared" si="18"/>
        <v>Tuisumpu SC</v>
      </c>
      <c r="C156" s="70">
        <v>156</v>
      </c>
      <c r="E156" s="70"/>
      <c r="F156" s="71"/>
      <c r="G156" s="227"/>
      <c r="H156" s="185"/>
      <c r="I156" s="185"/>
      <c r="J156" s="185"/>
      <c r="K156" s="185"/>
      <c r="L156" s="185"/>
      <c r="M156" s="185"/>
      <c r="N156" s="185"/>
      <c r="O156" s="185"/>
      <c r="P156" s="185"/>
      <c r="Q156" s="185"/>
      <c r="R156" s="185"/>
      <c r="S156" s="185"/>
      <c r="T156" s="74"/>
      <c r="U156" s="75"/>
      <c r="V156" s="186"/>
      <c r="W156" s="75"/>
      <c r="X156" s="69"/>
    </row>
    <row r="157" spans="2:24" ht="14.25" customHeight="1">
      <c r="B157" s="69" t="str">
        <f t="shared" si="18"/>
        <v>Tuisumpu SC</v>
      </c>
      <c r="C157" s="70">
        <v>157</v>
      </c>
      <c r="E157" s="371" t="s">
        <v>305</v>
      </c>
      <c r="F157" s="374"/>
      <c r="G157" s="217" t="s">
        <v>59</v>
      </c>
      <c r="H157" s="218" t="s">
        <v>35</v>
      </c>
      <c r="I157" s="218" t="s">
        <v>36</v>
      </c>
      <c r="J157" s="218" t="s">
        <v>37</v>
      </c>
      <c r="K157" s="218" t="s">
        <v>38</v>
      </c>
      <c r="L157" s="218" t="s">
        <v>39</v>
      </c>
      <c r="M157" s="218" t="s">
        <v>40</v>
      </c>
      <c r="N157" s="218" t="s">
        <v>41</v>
      </c>
      <c r="O157" s="218" t="s">
        <v>42</v>
      </c>
      <c r="P157" s="218" t="s">
        <v>43</v>
      </c>
      <c r="Q157" s="218" t="s">
        <v>44</v>
      </c>
      <c r="R157" s="218" t="s">
        <v>45</v>
      </c>
      <c r="S157" s="218" t="s">
        <v>46</v>
      </c>
      <c r="T157" s="219" t="s">
        <v>47</v>
      </c>
      <c r="U157" s="220" t="s">
        <v>48</v>
      </c>
      <c r="V157" s="221" t="s">
        <v>49</v>
      </c>
      <c r="W157" s="222" t="s">
        <v>116</v>
      </c>
      <c r="X157" s="219" t="s">
        <v>51</v>
      </c>
    </row>
    <row r="158" spans="2:24" ht="1.5" customHeight="1">
      <c r="B158" s="69" t="str">
        <f t="shared" si="18"/>
        <v>Tuisumpu SC</v>
      </c>
      <c r="C158" s="70">
        <v>158</v>
      </c>
      <c r="E158" s="70"/>
      <c r="F158" s="71"/>
      <c r="G158" s="227"/>
      <c r="H158" s="185"/>
      <c r="I158" s="185"/>
      <c r="J158" s="185"/>
      <c r="K158" s="185"/>
      <c r="L158" s="185"/>
      <c r="M158" s="185"/>
      <c r="N158" s="185"/>
      <c r="O158" s="185"/>
      <c r="P158" s="185"/>
      <c r="Q158" s="185"/>
      <c r="R158" s="185"/>
      <c r="S158" s="185"/>
      <c r="T158" s="74"/>
      <c r="U158" s="75"/>
      <c r="V158" s="186"/>
      <c r="W158" s="75"/>
      <c r="X158" s="69"/>
    </row>
    <row r="159" spans="2:24" ht="21.6" customHeight="1">
      <c r="B159" s="69" t="str">
        <f t="shared" si="18"/>
        <v>Tuisumpu SC</v>
      </c>
      <c r="C159" s="70">
        <v>159</v>
      </c>
      <c r="E159" s="191">
        <v>1</v>
      </c>
      <c r="F159" s="240" t="s">
        <v>306</v>
      </c>
      <c r="G159" s="372" t="s">
        <v>206</v>
      </c>
      <c r="H159" s="163">
        <v>1</v>
      </c>
      <c r="I159" s="163">
        <v>1</v>
      </c>
      <c r="J159" s="163">
        <v>1</v>
      </c>
      <c r="K159" s="163">
        <v>1</v>
      </c>
      <c r="L159" s="163">
        <v>1</v>
      </c>
      <c r="M159" s="163"/>
      <c r="N159" s="163"/>
      <c r="O159" s="163"/>
      <c r="P159" s="163"/>
      <c r="Q159" s="163"/>
      <c r="R159" s="163"/>
      <c r="S159" s="163"/>
      <c r="T159" s="157">
        <f>COUNTIF(H159:S159,1)</f>
        <v>5</v>
      </c>
      <c r="U159" s="158">
        <f>COUNT(H159:S159)</f>
        <v>5</v>
      </c>
      <c r="V159" s="171">
        <f>IF(U159=0,0,T159/U159)</f>
        <v>1</v>
      </c>
      <c r="W159" s="164">
        <v>5</v>
      </c>
      <c r="X159" s="161"/>
    </row>
    <row r="160" spans="2:24" ht="1.5" customHeight="1">
      <c r="B160" s="69" t="str">
        <f t="shared" si="18"/>
        <v>Tuisumpu SC</v>
      </c>
      <c r="C160" s="70">
        <v>160</v>
      </c>
      <c r="D160" s="125"/>
      <c r="E160" s="70"/>
      <c r="F160" s="183"/>
      <c r="G160" s="181"/>
      <c r="H160" s="185"/>
      <c r="I160" s="185"/>
      <c r="J160" s="185"/>
      <c r="K160" s="185"/>
      <c r="L160" s="185"/>
      <c r="M160" s="185"/>
      <c r="N160" s="185"/>
      <c r="O160" s="185"/>
      <c r="P160" s="185"/>
      <c r="Q160" s="185"/>
      <c r="R160" s="185"/>
      <c r="S160" s="185"/>
      <c r="T160" s="74"/>
      <c r="U160" s="75"/>
      <c r="V160" s="186"/>
      <c r="W160" s="75"/>
      <c r="X160" s="69"/>
    </row>
    <row r="161" spans="2:24" ht="14.25" customHeight="1">
      <c r="B161" s="69" t="str">
        <f t="shared" si="18"/>
        <v>Tuisumpu SC</v>
      </c>
      <c r="C161" s="70">
        <v>161</v>
      </c>
      <c r="D161" s="125"/>
      <c r="E161" s="371" t="s">
        <v>308</v>
      </c>
      <c r="F161" s="216"/>
      <c r="G161" s="217" t="s">
        <v>59</v>
      </c>
      <c r="H161" s="218" t="s">
        <v>35</v>
      </c>
      <c r="I161" s="218" t="s">
        <v>36</v>
      </c>
      <c r="J161" s="218" t="s">
        <v>37</v>
      </c>
      <c r="K161" s="218" t="s">
        <v>38</v>
      </c>
      <c r="L161" s="218" t="s">
        <v>39</v>
      </c>
      <c r="M161" s="218" t="s">
        <v>40</v>
      </c>
      <c r="N161" s="218" t="s">
        <v>41</v>
      </c>
      <c r="O161" s="218" t="s">
        <v>42</v>
      </c>
      <c r="P161" s="218" t="s">
        <v>43</v>
      </c>
      <c r="Q161" s="218" t="s">
        <v>44</v>
      </c>
      <c r="R161" s="218" t="s">
        <v>45</v>
      </c>
      <c r="S161" s="218" t="s">
        <v>46</v>
      </c>
      <c r="T161" s="219" t="s">
        <v>47</v>
      </c>
      <c r="U161" s="220" t="s">
        <v>48</v>
      </c>
      <c r="V161" s="221" t="s">
        <v>49</v>
      </c>
      <c r="W161" s="222" t="s">
        <v>116</v>
      </c>
      <c r="X161" s="219" t="s">
        <v>51</v>
      </c>
    </row>
    <row r="162" spans="2:24" ht="2.4" customHeight="1">
      <c r="B162" s="69" t="str">
        <f t="shared" si="18"/>
        <v>Tuisumpu SC</v>
      </c>
      <c r="C162" s="70">
        <v>162</v>
      </c>
      <c r="D162" s="125"/>
      <c r="E162" s="70"/>
      <c r="F162" s="183"/>
      <c r="G162" s="181"/>
      <c r="H162" s="185"/>
      <c r="I162" s="185"/>
      <c r="J162" s="185"/>
      <c r="K162" s="185"/>
      <c r="L162" s="185"/>
      <c r="M162" s="185"/>
      <c r="N162" s="185"/>
      <c r="O162" s="185"/>
      <c r="P162" s="185"/>
      <c r="Q162" s="185"/>
      <c r="R162" s="185"/>
      <c r="S162" s="185"/>
      <c r="T162" s="74"/>
      <c r="U162" s="75"/>
      <c r="V162" s="186"/>
      <c r="W162" s="75"/>
      <c r="X162" s="69"/>
    </row>
    <row r="163" spans="2:24" ht="14.25" customHeight="1">
      <c r="B163" s="69" t="str">
        <f t="shared" si="18"/>
        <v>Tuisumpu SC</v>
      </c>
      <c r="C163" s="70">
        <v>163</v>
      </c>
      <c r="D163" s="125"/>
      <c r="E163" s="152">
        <v>1</v>
      </c>
      <c r="F163" s="349" t="s">
        <v>309</v>
      </c>
      <c r="G163" s="193" t="s">
        <v>310</v>
      </c>
      <c r="H163" s="155">
        <v>42</v>
      </c>
      <c r="I163" s="155">
        <v>70</v>
      </c>
      <c r="J163" s="155">
        <v>101</v>
      </c>
      <c r="K163" s="155">
        <v>85</v>
      </c>
      <c r="L163" s="155">
        <v>125</v>
      </c>
      <c r="M163" s="155"/>
      <c r="N163" s="155"/>
      <c r="O163" s="155"/>
      <c r="P163" s="155"/>
      <c r="Q163" s="155"/>
      <c r="R163" s="155"/>
      <c r="S163" s="155"/>
      <c r="T163" s="157">
        <f t="shared" ref="T163:T169" si="19">SUM(H163:S163)</f>
        <v>423</v>
      </c>
      <c r="U163" s="158">
        <f>40*G20/100</f>
        <v>267.60000000000002</v>
      </c>
      <c r="V163" s="171">
        <f t="shared" ref="V163:V168" si="20">IF(U163=0,0,T163/U163)</f>
        <v>1.5807174887892375</v>
      </c>
      <c r="W163" s="164">
        <v>5</v>
      </c>
      <c r="X163" s="161" t="s">
        <v>796</v>
      </c>
    </row>
    <row r="164" spans="2:24" ht="20.25" customHeight="1">
      <c r="B164" s="69" t="str">
        <f t="shared" si="18"/>
        <v>Tuisumpu SC</v>
      </c>
      <c r="C164" s="70">
        <v>164</v>
      </c>
      <c r="D164" s="125"/>
      <c r="E164" s="152">
        <v>2</v>
      </c>
      <c r="F164" s="195" t="s">
        <v>311</v>
      </c>
      <c r="G164" s="193" t="s">
        <v>705</v>
      </c>
      <c r="H164" s="155"/>
      <c r="I164" s="155"/>
      <c r="J164" s="155"/>
      <c r="K164" s="156"/>
      <c r="L164" s="156"/>
      <c r="M164" s="156"/>
      <c r="N164" s="156"/>
      <c r="O164" s="156"/>
      <c r="P164" s="156"/>
      <c r="Q164" s="156"/>
      <c r="R164" s="156"/>
      <c r="S164" s="156"/>
      <c r="T164" s="157">
        <f t="shared" si="19"/>
        <v>0</v>
      </c>
      <c r="U164" s="158">
        <f>COUNT(H164:S164)*20</f>
        <v>0</v>
      </c>
      <c r="V164" s="171">
        <f t="shared" si="20"/>
        <v>0</v>
      </c>
      <c r="W164" s="164"/>
      <c r="X164" s="161"/>
    </row>
    <row r="165" spans="2:24" ht="26.25" customHeight="1">
      <c r="B165" s="69" t="str">
        <f t="shared" si="18"/>
        <v>Tuisumpu SC</v>
      </c>
      <c r="C165" s="70">
        <v>165</v>
      </c>
      <c r="D165" s="125"/>
      <c r="E165" s="152">
        <v>3</v>
      </c>
      <c r="F165" s="195" t="s">
        <v>119</v>
      </c>
      <c r="G165" s="193" t="s">
        <v>705</v>
      </c>
      <c r="H165" s="163">
        <v>1</v>
      </c>
      <c r="I165" s="163">
        <v>1</v>
      </c>
      <c r="J165" s="163">
        <v>1</v>
      </c>
      <c r="K165" s="163"/>
      <c r="L165" s="163"/>
      <c r="M165" s="163"/>
      <c r="N165" s="163"/>
      <c r="O165" s="163"/>
      <c r="P165" s="163"/>
      <c r="Q165" s="163"/>
      <c r="R165" s="163"/>
      <c r="S165" s="163"/>
      <c r="T165" s="157">
        <f>COUNTIF(H165:S165,1)</f>
        <v>3</v>
      </c>
      <c r="U165" s="158">
        <f>COUNT(H165:S165)</f>
        <v>3</v>
      </c>
      <c r="V165" s="171">
        <f t="shared" si="20"/>
        <v>1</v>
      </c>
      <c r="W165" s="164"/>
      <c r="X165" s="161"/>
    </row>
    <row r="166" spans="2:24" ht="14.25" customHeight="1">
      <c r="B166" s="69" t="str">
        <f t="shared" si="18"/>
        <v>Tuisumpu SC</v>
      </c>
      <c r="C166" s="70">
        <v>166</v>
      </c>
      <c r="D166" s="125"/>
      <c r="E166" s="152">
        <v>4</v>
      </c>
      <c r="F166" s="195" t="s">
        <v>121</v>
      </c>
      <c r="G166" s="193" t="s">
        <v>705</v>
      </c>
      <c r="H166" s="155"/>
      <c r="I166" s="155"/>
      <c r="J166" s="155"/>
      <c r="K166" s="156"/>
      <c r="L166" s="156"/>
      <c r="M166" s="156"/>
      <c r="N166" s="156"/>
      <c r="O166" s="156"/>
      <c r="P166" s="156"/>
      <c r="Q166" s="156"/>
      <c r="R166" s="156"/>
      <c r="S166" s="156"/>
      <c r="T166" s="157">
        <f t="shared" si="19"/>
        <v>0</v>
      </c>
      <c r="U166" s="164">
        <f>5*U163/100</f>
        <v>13.38</v>
      </c>
      <c r="V166" s="171">
        <f t="shared" si="20"/>
        <v>0</v>
      </c>
      <c r="W166" s="164"/>
      <c r="X166" s="179"/>
    </row>
    <row r="167" spans="2:24" ht="14.25" customHeight="1">
      <c r="B167" s="69" t="str">
        <f t="shared" si="18"/>
        <v>Tuisumpu SC</v>
      </c>
      <c r="C167" s="70">
        <v>167</v>
      </c>
      <c r="D167" s="125"/>
      <c r="E167" s="152">
        <v>5</v>
      </c>
      <c r="F167" s="195" t="s">
        <v>123</v>
      </c>
      <c r="G167" s="193" t="s">
        <v>705</v>
      </c>
      <c r="H167" s="163"/>
      <c r="I167" s="163"/>
      <c r="J167" s="163"/>
      <c r="K167" s="163"/>
      <c r="L167" s="163"/>
      <c r="M167" s="163"/>
      <c r="N167" s="163"/>
      <c r="O167" s="163"/>
      <c r="P167" s="163"/>
      <c r="Q167" s="163"/>
      <c r="R167" s="163"/>
      <c r="S167" s="163"/>
      <c r="T167" s="157">
        <f>COUNTIF(H167:S167,1)</f>
        <v>0</v>
      </c>
      <c r="U167" s="158">
        <f>COUNT(H167:S167)</f>
        <v>0</v>
      </c>
      <c r="V167" s="171">
        <f t="shared" si="20"/>
        <v>0</v>
      </c>
      <c r="W167" s="164"/>
      <c r="X167" s="161"/>
    </row>
    <row r="168" spans="2:24" ht="24" customHeight="1">
      <c r="B168" s="69" t="str">
        <f t="shared" si="18"/>
        <v>Tuisumpu SC</v>
      </c>
      <c r="C168" s="70">
        <v>168</v>
      </c>
      <c r="D168" s="125"/>
      <c r="E168" s="152">
        <v>6</v>
      </c>
      <c r="F168" s="195" t="s">
        <v>832</v>
      </c>
      <c r="G168" s="193" t="s">
        <v>705</v>
      </c>
      <c r="H168" s="155"/>
      <c r="I168" s="155"/>
      <c r="J168" s="155"/>
      <c r="K168" s="156"/>
      <c r="L168" s="156"/>
      <c r="M168" s="156"/>
      <c r="N168" s="156"/>
      <c r="O168" s="156"/>
      <c r="P168" s="156"/>
      <c r="Q168" s="156"/>
      <c r="R168" s="156"/>
      <c r="S168" s="156"/>
      <c r="T168" s="157">
        <f>SUM(H168:S168)</f>
        <v>0</v>
      </c>
      <c r="U168" s="158">
        <f>COUNT(H168:S168)*10</f>
        <v>0</v>
      </c>
      <c r="V168" s="171">
        <f t="shared" si="20"/>
        <v>0</v>
      </c>
      <c r="W168" s="164"/>
      <c r="X168" s="161"/>
    </row>
    <row r="169" spans="2:24" ht="14.25" customHeight="1">
      <c r="B169" s="69" t="str">
        <f t="shared" si="18"/>
        <v>Tuisumpu SC</v>
      </c>
      <c r="C169" s="70">
        <v>169</v>
      </c>
      <c r="D169" s="125"/>
      <c r="E169" s="152">
        <v>7</v>
      </c>
      <c r="F169" s="195" t="s">
        <v>126</v>
      </c>
      <c r="G169" s="193" t="s">
        <v>705</v>
      </c>
      <c r="H169" s="155"/>
      <c r="I169" s="155"/>
      <c r="J169" s="155"/>
      <c r="K169" s="156"/>
      <c r="L169" s="156"/>
      <c r="M169" s="156"/>
      <c r="N169" s="156"/>
      <c r="O169" s="156"/>
      <c r="P169" s="156"/>
      <c r="Q169" s="156"/>
      <c r="R169" s="156"/>
      <c r="S169" s="156"/>
      <c r="T169" s="157">
        <f t="shared" si="19"/>
        <v>0</v>
      </c>
      <c r="U169" s="158">
        <v>27</v>
      </c>
      <c r="V169" s="171">
        <f t="shared" ref="V169" si="21">T169/U169</f>
        <v>0</v>
      </c>
      <c r="W169" s="164"/>
      <c r="X169" s="161" t="s">
        <v>796</v>
      </c>
    </row>
    <row r="170" spans="2:24" ht="3" customHeight="1">
      <c r="B170" s="69" t="str">
        <f t="shared" si="18"/>
        <v>Tuisumpu SC</v>
      </c>
      <c r="C170" s="70">
        <v>170</v>
      </c>
      <c r="E170" s="71"/>
      <c r="F170" s="71"/>
      <c r="G170" s="227"/>
      <c r="H170" s="185"/>
      <c r="I170" s="185"/>
      <c r="J170" s="185"/>
      <c r="K170" s="185"/>
      <c r="L170" s="185"/>
      <c r="M170" s="185"/>
      <c r="N170" s="185"/>
      <c r="O170" s="185"/>
      <c r="P170" s="185"/>
      <c r="Q170" s="185"/>
      <c r="R170" s="185"/>
      <c r="S170" s="185"/>
      <c r="T170" s="74"/>
      <c r="U170" s="75"/>
      <c r="V170" s="74"/>
      <c r="W170" s="75"/>
    </row>
    <row r="171" spans="2:24" ht="15.75" customHeight="1">
      <c r="B171" s="69" t="str">
        <f t="shared" si="18"/>
        <v>Tuisumpu SC</v>
      </c>
      <c r="C171" s="70">
        <v>171</v>
      </c>
      <c r="D171" s="125"/>
      <c r="E171" s="343" t="s">
        <v>652</v>
      </c>
      <c r="F171" s="189"/>
      <c r="G171" s="129" t="s">
        <v>59</v>
      </c>
      <c r="H171" s="190" t="s">
        <v>35</v>
      </c>
      <c r="I171" s="190" t="s">
        <v>36</v>
      </c>
      <c r="J171" s="190" t="s">
        <v>37</v>
      </c>
      <c r="K171" s="190" t="s">
        <v>38</v>
      </c>
      <c r="L171" s="190" t="s">
        <v>39</v>
      </c>
      <c r="M171" s="190" t="s">
        <v>40</v>
      </c>
      <c r="N171" s="190" t="s">
        <v>41</v>
      </c>
      <c r="O171" s="190" t="s">
        <v>42</v>
      </c>
      <c r="P171" s="190" t="s">
        <v>43</v>
      </c>
      <c r="Q171" s="190" t="s">
        <v>44</v>
      </c>
      <c r="R171" s="190" t="s">
        <v>45</v>
      </c>
      <c r="S171" s="190" t="s">
        <v>46</v>
      </c>
      <c r="T171" s="130" t="s">
        <v>47</v>
      </c>
      <c r="U171" s="131" t="s">
        <v>48</v>
      </c>
      <c r="V171" s="132" t="s">
        <v>49</v>
      </c>
      <c r="W171" s="347" t="s">
        <v>116</v>
      </c>
      <c r="X171" s="130" t="s">
        <v>51</v>
      </c>
    </row>
    <row r="172" spans="2:24" ht="1.5" customHeight="1">
      <c r="B172" s="69" t="str">
        <f t="shared" si="18"/>
        <v>Tuisumpu SC</v>
      </c>
      <c r="C172" s="70">
        <v>172</v>
      </c>
      <c r="D172" s="125"/>
      <c r="E172" s="70"/>
      <c r="F172" s="183"/>
      <c r="G172" s="184"/>
      <c r="H172" s="185"/>
      <c r="I172" s="185"/>
      <c r="J172" s="185"/>
      <c r="K172" s="185"/>
      <c r="L172" s="185"/>
      <c r="M172" s="185"/>
      <c r="N172" s="185"/>
      <c r="O172" s="185"/>
      <c r="P172" s="185"/>
      <c r="Q172" s="185"/>
      <c r="R172" s="185"/>
      <c r="S172" s="185"/>
      <c r="T172" s="74"/>
      <c r="U172" s="75"/>
      <c r="V172" s="186"/>
      <c r="W172" s="75"/>
      <c r="X172" s="69"/>
    </row>
    <row r="173" spans="2:24" ht="14.4" customHeight="1">
      <c r="B173" s="69" t="str">
        <f t="shared" si="18"/>
        <v>Tuisumpu SC</v>
      </c>
      <c r="C173" s="70">
        <v>173</v>
      </c>
      <c r="D173" s="125"/>
      <c r="E173" s="152">
        <v>1</v>
      </c>
      <c r="F173" s="203" t="s">
        <v>651</v>
      </c>
      <c r="G173" s="193" t="s">
        <v>704</v>
      </c>
      <c r="H173" s="163">
        <v>1</v>
      </c>
      <c r="I173" s="163"/>
      <c r="J173" s="163"/>
      <c r="K173" s="163"/>
      <c r="L173" s="163"/>
      <c r="M173" s="163"/>
      <c r="N173" s="163"/>
      <c r="O173" s="163"/>
      <c r="P173" s="163"/>
      <c r="Q173" s="163"/>
      <c r="R173" s="163"/>
      <c r="S173" s="163"/>
      <c r="T173" s="157">
        <f>SUM(H173:S173)</f>
        <v>1</v>
      </c>
      <c r="U173" s="164">
        <f>15*T48/100</f>
        <v>0.6</v>
      </c>
      <c r="V173" s="159">
        <f>IF(U173=0,0,T173/U173)</f>
        <v>1.6666666666666667</v>
      </c>
      <c r="W173" s="164"/>
      <c r="X173" s="268" t="s">
        <v>655</v>
      </c>
    </row>
    <row r="174" spans="2:24" ht="14.4" customHeight="1">
      <c r="B174" s="69" t="str">
        <f t="shared" si="18"/>
        <v>Tuisumpu SC</v>
      </c>
      <c r="C174" s="70">
        <v>174</v>
      </c>
      <c r="D174" s="125"/>
      <c r="E174" s="152">
        <v>2</v>
      </c>
      <c r="F174" s="203" t="s">
        <v>653</v>
      </c>
      <c r="G174" s="193" t="s">
        <v>704</v>
      </c>
      <c r="H174" s="163"/>
      <c r="I174" s="163"/>
      <c r="J174" s="163"/>
      <c r="K174" s="163"/>
      <c r="L174" s="163"/>
      <c r="M174" s="163"/>
      <c r="N174" s="163"/>
      <c r="O174" s="163"/>
      <c r="P174" s="163"/>
      <c r="Q174" s="163"/>
      <c r="R174" s="163"/>
      <c r="S174" s="163"/>
      <c r="T174" s="157">
        <f>SUM(H174:S174)</f>
        <v>0</v>
      </c>
      <c r="U174" s="164">
        <f>T62*5/100</f>
        <v>0.15</v>
      </c>
      <c r="V174" s="159">
        <f>IF(U174=0,0,T174/U174)</f>
        <v>0</v>
      </c>
      <c r="W174" s="164"/>
      <c r="X174" s="268" t="s">
        <v>654</v>
      </c>
    </row>
    <row r="175" spans="2:24" ht="15.75" customHeight="1">
      <c r="B175" s="69"/>
      <c r="E175" s="71"/>
      <c r="F175" s="71"/>
      <c r="G175" s="227"/>
      <c r="H175" s="74"/>
      <c r="I175" s="74"/>
      <c r="J175" s="74"/>
      <c r="K175" s="74"/>
      <c r="L175" s="74"/>
      <c r="M175" s="74"/>
      <c r="N175" s="74"/>
      <c r="O175" s="74"/>
      <c r="P175" s="74"/>
      <c r="Q175" s="74"/>
      <c r="R175" s="74"/>
      <c r="S175" s="74"/>
      <c r="T175" s="74"/>
      <c r="U175" s="75"/>
      <c r="V175" s="74"/>
      <c r="W175" s="75"/>
    </row>
    <row r="176" spans="2:24" ht="15.75" customHeight="1">
      <c r="B176" s="69"/>
      <c r="E176" s="71"/>
      <c r="F176" s="71"/>
      <c r="G176" s="227"/>
      <c r="H176" s="74"/>
      <c r="I176" s="74"/>
      <c r="J176" s="74"/>
      <c r="K176" s="74"/>
      <c r="L176" s="74"/>
      <c r="M176" s="74"/>
      <c r="N176" s="74"/>
      <c r="O176" s="74"/>
      <c r="P176" s="74"/>
      <c r="Q176" s="74"/>
      <c r="R176" s="74"/>
      <c r="S176" s="74"/>
      <c r="T176" s="74"/>
      <c r="U176" s="75"/>
      <c r="V176" s="74"/>
      <c r="W176" s="75"/>
    </row>
    <row r="177" spans="2:24" ht="15.75" customHeight="1">
      <c r="B177" s="69"/>
      <c r="E177" s="71"/>
      <c r="F177" s="71" t="s">
        <v>312</v>
      </c>
      <c r="G177" s="227"/>
      <c r="H177" s="74"/>
      <c r="I177" s="74"/>
      <c r="J177" s="74"/>
      <c r="K177" s="74"/>
      <c r="L177" s="74"/>
      <c r="M177" s="74"/>
      <c r="N177" s="74"/>
      <c r="O177" s="74"/>
      <c r="P177" s="74"/>
      <c r="Q177" s="74"/>
      <c r="R177" s="74"/>
      <c r="S177" s="74"/>
      <c r="T177" s="74"/>
      <c r="U177" s="75"/>
      <c r="V177" s="74"/>
      <c r="W177" s="75"/>
    </row>
    <row r="178" spans="2:24" ht="15.75" customHeight="1">
      <c r="B178" s="69"/>
      <c r="D178" s="244" t="s">
        <v>165</v>
      </c>
      <c r="E178" s="375" t="s">
        <v>313</v>
      </c>
      <c r="F178" s="375" t="s">
        <v>314</v>
      </c>
      <c r="G178" s="93" t="s">
        <v>315</v>
      </c>
      <c r="H178" s="376"/>
      <c r="I178" s="376" t="s">
        <v>316</v>
      </c>
      <c r="J178" s="376" t="s">
        <v>317</v>
      </c>
      <c r="K178" s="376" t="s">
        <v>318</v>
      </c>
      <c r="L178" s="376" t="s">
        <v>319</v>
      </c>
      <c r="M178" s="74"/>
      <c r="N178" s="74"/>
      <c r="O178" s="74"/>
      <c r="P178" s="74"/>
      <c r="Q178" s="74"/>
      <c r="R178" s="74"/>
      <c r="S178" s="74"/>
      <c r="T178" s="74"/>
      <c r="U178" s="75"/>
      <c r="V178" s="74"/>
      <c r="W178" s="75"/>
    </row>
    <row r="179" spans="2:24" ht="13.5" customHeight="1">
      <c r="B179" s="69"/>
      <c r="D179" s="244" t="s">
        <v>165</v>
      </c>
      <c r="E179" s="377" t="s">
        <v>320</v>
      </c>
      <c r="F179" s="246" t="s">
        <v>321</v>
      </c>
      <c r="G179" s="378" t="s">
        <v>704</v>
      </c>
      <c r="H179" s="179" t="s">
        <v>168</v>
      </c>
      <c r="I179" s="175"/>
      <c r="J179" s="379"/>
      <c r="K179" s="379"/>
      <c r="L179" s="248">
        <f>G19</f>
        <v>2</v>
      </c>
      <c r="M179" s="74"/>
      <c r="N179" s="74"/>
      <c r="O179" s="74"/>
      <c r="P179" s="74"/>
      <c r="Q179" s="74"/>
      <c r="R179" s="74"/>
      <c r="S179" s="74"/>
      <c r="T179" s="74"/>
      <c r="U179" s="75"/>
      <c r="V179" s="74"/>
      <c r="W179" s="75"/>
      <c r="X179" s="69"/>
    </row>
    <row r="180" spans="2:24" ht="13.5" customHeight="1">
      <c r="B180" s="69"/>
      <c r="D180" s="244" t="s">
        <v>165</v>
      </c>
      <c r="E180" s="377" t="s">
        <v>323</v>
      </c>
      <c r="F180" s="246" t="s">
        <v>324</v>
      </c>
      <c r="G180" s="378" t="s">
        <v>704</v>
      </c>
      <c r="H180" s="179" t="s">
        <v>168</v>
      </c>
      <c r="I180" s="175"/>
      <c r="J180" s="379"/>
      <c r="K180" s="379"/>
      <c r="L180" s="248">
        <f>G20</f>
        <v>669</v>
      </c>
      <c r="M180" s="74"/>
      <c r="N180" s="74"/>
      <c r="O180" s="74"/>
      <c r="P180" s="74"/>
      <c r="Q180" s="74"/>
      <c r="R180" s="74"/>
      <c r="S180" s="74"/>
      <c r="T180" s="74"/>
      <c r="U180" s="75"/>
      <c r="V180" s="74"/>
      <c r="W180" s="75"/>
    </row>
    <row r="181" spans="2:24" ht="13.5" customHeight="1">
      <c r="B181" s="69"/>
      <c r="D181" s="244" t="s">
        <v>169</v>
      </c>
      <c r="E181" s="377" t="s">
        <v>325</v>
      </c>
      <c r="F181" s="246" t="s">
        <v>326</v>
      </c>
      <c r="G181" s="378" t="s">
        <v>704</v>
      </c>
      <c r="H181" s="179" t="s">
        <v>168</v>
      </c>
      <c r="I181" s="175"/>
      <c r="J181" s="379"/>
      <c r="K181" s="379"/>
      <c r="L181" s="248"/>
      <c r="M181" s="74"/>
      <c r="N181" s="74"/>
      <c r="O181" s="74"/>
      <c r="P181" s="74"/>
      <c r="Q181" s="74"/>
      <c r="R181" s="74"/>
      <c r="S181" s="74"/>
      <c r="T181" s="74"/>
      <c r="U181" s="75"/>
      <c r="V181" s="74"/>
      <c r="W181" s="75"/>
    </row>
    <row r="182" spans="2:24" ht="13.5" customHeight="1">
      <c r="B182" s="69"/>
      <c r="D182" s="244" t="s">
        <v>169</v>
      </c>
      <c r="E182" s="377" t="s">
        <v>327</v>
      </c>
      <c r="F182" s="246" t="s">
        <v>328</v>
      </c>
      <c r="G182" s="378" t="s">
        <v>704</v>
      </c>
      <c r="H182" s="179" t="s">
        <v>168</v>
      </c>
      <c r="I182" s="175"/>
      <c r="J182" s="379"/>
      <c r="K182" s="379"/>
      <c r="L182" s="248">
        <f>X19</f>
        <v>11.4399</v>
      </c>
      <c r="M182" s="74"/>
      <c r="N182" s="74"/>
      <c r="O182" s="74"/>
      <c r="P182" s="74"/>
      <c r="Q182" s="74"/>
      <c r="R182" s="74"/>
      <c r="S182" s="74"/>
      <c r="T182" s="74"/>
      <c r="U182" s="75"/>
      <c r="V182" s="74"/>
      <c r="W182" s="75"/>
    </row>
    <row r="183" spans="2:24" ht="15" customHeight="1">
      <c r="B183" s="69"/>
      <c r="D183" s="244" t="s">
        <v>169</v>
      </c>
      <c r="E183" s="377" t="s">
        <v>329</v>
      </c>
      <c r="F183" s="325" t="s">
        <v>330</v>
      </c>
      <c r="G183" s="378" t="s">
        <v>704</v>
      </c>
      <c r="H183" s="179" t="s">
        <v>168</v>
      </c>
      <c r="I183" s="175"/>
      <c r="J183" s="379"/>
      <c r="K183" s="379"/>
      <c r="L183" s="380"/>
      <c r="M183" s="74"/>
      <c r="N183" s="74"/>
      <c r="O183" s="74"/>
      <c r="P183" s="74"/>
      <c r="Q183" s="74"/>
      <c r="R183" s="74"/>
      <c r="S183" s="74"/>
      <c r="T183" s="74"/>
      <c r="U183" s="75"/>
      <c r="V183" s="74"/>
      <c r="W183" s="75"/>
    </row>
    <row r="184" spans="2:24" ht="24" customHeight="1">
      <c r="B184" s="69"/>
      <c r="D184" s="250" t="s">
        <v>181</v>
      </c>
      <c r="E184" s="381">
        <v>1</v>
      </c>
      <c r="F184" s="258" t="s">
        <v>345</v>
      </c>
      <c r="G184" s="378" t="s">
        <v>704</v>
      </c>
      <c r="H184" s="179" t="s">
        <v>171</v>
      </c>
      <c r="I184" s="382">
        <v>5</v>
      </c>
      <c r="J184" s="248">
        <f t="shared" ref="J184:L188" si="22">T40</f>
        <v>6</v>
      </c>
      <c r="K184" s="248">
        <f t="shared" si="22"/>
        <v>3</v>
      </c>
      <c r="L184" s="380">
        <f t="shared" si="22"/>
        <v>2</v>
      </c>
      <c r="M184" s="74"/>
      <c r="N184" s="74"/>
      <c r="O184" s="74"/>
      <c r="P184" s="74"/>
      <c r="Q184" s="74"/>
      <c r="R184" s="74"/>
      <c r="S184" s="74"/>
      <c r="T184" s="74"/>
      <c r="U184" s="75"/>
      <c r="V184" s="74"/>
      <c r="W184" s="75"/>
    </row>
    <row r="185" spans="2:24" ht="23.1" customHeight="1">
      <c r="B185" s="69"/>
      <c r="D185" s="244" t="s">
        <v>181</v>
      </c>
      <c r="E185" s="381">
        <v>2</v>
      </c>
      <c r="F185" s="251" t="s">
        <v>346</v>
      </c>
      <c r="G185" s="378" t="s">
        <v>704</v>
      </c>
      <c r="H185" s="179" t="s">
        <v>171</v>
      </c>
      <c r="I185" s="382">
        <v>10</v>
      </c>
      <c r="J185" s="248">
        <f t="shared" si="22"/>
        <v>18</v>
      </c>
      <c r="K185" s="248">
        <f t="shared" si="22"/>
        <v>124</v>
      </c>
      <c r="L185" s="380">
        <f t="shared" si="22"/>
        <v>0.14516129032258066</v>
      </c>
      <c r="M185" s="74"/>
      <c r="N185" s="74"/>
      <c r="O185" s="74"/>
      <c r="P185" s="74"/>
      <c r="Q185" s="74"/>
      <c r="R185" s="74"/>
      <c r="S185" s="74"/>
      <c r="T185" s="74"/>
      <c r="U185" s="75"/>
      <c r="V185" s="74"/>
      <c r="W185" s="75"/>
    </row>
    <row r="186" spans="2:24" ht="21.6" customHeight="1">
      <c r="B186" s="69"/>
      <c r="D186" s="244" t="s">
        <v>181</v>
      </c>
      <c r="E186" s="381">
        <v>3</v>
      </c>
      <c r="F186" s="253" t="s">
        <v>674</v>
      </c>
      <c r="G186" s="378" t="s">
        <v>704</v>
      </c>
      <c r="H186" s="179" t="s">
        <v>171</v>
      </c>
      <c r="I186" s="382">
        <v>10</v>
      </c>
      <c r="J186" s="248">
        <f t="shared" si="22"/>
        <v>5</v>
      </c>
      <c r="K186" s="248">
        <f t="shared" si="22"/>
        <v>5</v>
      </c>
      <c r="L186" s="380">
        <f t="shared" si="22"/>
        <v>1</v>
      </c>
      <c r="M186" s="74"/>
      <c r="N186" s="74"/>
      <c r="O186" s="74"/>
      <c r="P186" s="74"/>
      <c r="Q186" s="74"/>
      <c r="R186" s="74"/>
      <c r="S186" s="74"/>
      <c r="T186" s="74"/>
      <c r="U186" s="75"/>
      <c r="V186" s="74"/>
      <c r="W186" s="75"/>
    </row>
    <row r="187" spans="2:24" ht="24.9" customHeight="1">
      <c r="B187" s="69"/>
      <c r="D187" s="266" t="s">
        <v>181</v>
      </c>
      <c r="E187" s="381">
        <v>4</v>
      </c>
      <c r="F187" s="253" t="s">
        <v>675</v>
      </c>
      <c r="G187" s="378" t="s">
        <v>704</v>
      </c>
      <c r="H187" s="179" t="s">
        <v>171</v>
      </c>
      <c r="I187" s="382">
        <v>10</v>
      </c>
      <c r="J187" s="260">
        <f t="shared" si="22"/>
        <v>5</v>
      </c>
      <c r="K187" s="260">
        <f t="shared" si="22"/>
        <v>144</v>
      </c>
      <c r="L187" s="383">
        <f t="shared" si="22"/>
        <v>3.4722222222222224E-2</v>
      </c>
      <c r="M187" s="74"/>
      <c r="N187" s="74"/>
      <c r="O187" s="74"/>
      <c r="P187" s="74"/>
      <c r="Q187" s="74"/>
      <c r="R187" s="74"/>
      <c r="S187" s="74"/>
      <c r="T187" s="74"/>
      <c r="U187" s="75"/>
      <c r="V187" s="74"/>
      <c r="W187" s="75"/>
    </row>
    <row r="188" spans="2:24" ht="15.75" customHeight="1">
      <c r="B188" s="69"/>
      <c r="D188" s="266" t="s">
        <v>181</v>
      </c>
      <c r="E188" s="381">
        <v>5</v>
      </c>
      <c r="F188" s="251" t="s">
        <v>354</v>
      </c>
      <c r="G188" s="378" t="s">
        <v>704</v>
      </c>
      <c r="H188" s="179" t="s">
        <v>171</v>
      </c>
      <c r="I188" s="384">
        <v>5</v>
      </c>
      <c r="J188" s="260">
        <f t="shared" si="22"/>
        <v>5</v>
      </c>
      <c r="K188" s="260">
        <f t="shared" si="22"/>
        <v>5</v>
      </c>
      <c r="L188" s="383">
        <f t="shared" si="22"/>
        <v>1</v>
      </c>
      <c r="M188" s="74"/>
      <c r="N188" s="74"/>
      <c r="O188" s="74"/>
      <c r="P188" s="74"/>
      <c r="Q188" s="74"/>
      <c r="R188" s="74"/>
      <c r="S188" s="74"/>
      <c r="T188" s="74"/>
      <c r="U188" s="75"/>
      <c r="V188" s="74"/>
      <c r="W188" s="75"/>
    </row>
    <row r="189" spans="2:24" ht="13.5" customHeight="1">
      <c r="B189" s="69"/>
      <c r="D189" s="266" t="s">
        <v>165</v>
      </c>
      <c r="E189" s="381">
        <v>1</v>
      </c>
      <c r="F189" s="246" t="s">
        <v>331</v>
      </c>
      <c r="G189" s="378" t="s">
        <v>704</v>
      </c>
      <c r="H189" s="179" t="s">
        <v>171</v>
      </c>
      <c r="I189" s="175">
        <v>5</v>
      </c>
      <c r="J189" s="248">
        <f>T163</f>
        <v>423</v>
      </c>
      <c r="K189" s="248">
        <f>U163</f>
        <v>267.60000000000002</v>
      </c>
      <c r="L189" s="380">
        <f>V163</f>
        <v>1.5807174887892375</v>
      </c>
      <c r="M189" s="74"/>
      <c r="N189" s="74"/>
      <c r="O189" s="74"/>
      <c r="P189" s="74"/>
      <c r="Q189" s="74"/>
      <c r="R189" s="74"/>
      <c r="S189" s="74"/>
      <c r="T189" s="74"/>
      <c r="U189" s="75"/>
      <c r="V189" s="74"/>
      <c r="W189" s="75"/>
    </row>
    <row r="190" spans="2:24" ht="15.75" customHeight="1">
      <c r="B190" s="69"/>
      <c r="D190" s="244" t="s">
        <v>169</v>
      </c>
      <c r="E190" s="381">
        <v>2</v>
      </c>
      <c r="F190" s="246" t="s">
        <v>332</v>
      </c>
      <c r="G190" s="378" t="s">
        <v>704</v>
      </c>
      <c r="H190" s="179" t="s">
        <v>171</v>
      </c>
      <c r="I190" s="175">
        <v>5</v>
      </c>
      <c r="J190" s="248">
        <f t="shared" ref="J190:L192" si="23">T48</f>
        <v>4</v>
      </c>
      <c r="K190" s="248">
        <f t="shared" si="23"/>
        <v>11.4399</v>
      </c>
      <c r="L190" s="380">
        <f t="shared" si="23"/>
        <v>0.34965340606124179</v>
      </c>
      <c r="M190" s="74"/>
      <c r="N190" s="74"/>
      <c r="O190" s="74"/>
      <c r="P190" s="74"/>
      <c r="Q190" s="74"/>
      <c r="R190" s="74"/>
      <c r="S190" s="74"/>
      <c r="T190" s="74"/>
      <c r="U190" s="75"/>
      <c r="V190" s="74"/>
      <c r="W190" s="75"/>
    </row>
    <row r="191" spans="2:24" ht="24.6" customHeight="1">
      <c r="B191" s="69"/>
      <c r="D191" s="244" t="s">
        <v>169</v>
      </c>
      <c r="E191" s="381">
        <v>3</v>
      </c>
      <c r="F191" s="246" t="s">
        <v>333</v>
      </c>
      <c r="G191" s="378" t="s">
        <v>704</v>
      </c>
      <c r="H191" s="179" t="s">
        <v>171</v>
      </c>
      <c r="I191" s="175">
        <v>10</v>
      </c>
      <c r="J191" s="248">
        <f t="shared" si="23"/>
        <v>4</v>
      </c>
      <c r="K191" s="248">
        <f t="shared" si="23"/>
        <v>4</v>
      </c>
      <c r="L191" s="380">
        <f t="shared" si="23"/>
        <v>1</v>
      </c>
      <c r="M191" s="74"/>
      <c r="N191" s="74"/>
      <c r="O191" s="74"/>
      <c r="P191" s="74"/>
      <c r="Q191" s="74"/>
      <c r="R191" s="74"/>
      <c r="S191" s="74"/>
      <c r="T191" s="74"/>
      <c r="U191" s="75"/>
      <c r="V191" s="74"/>
      <c r="W191" s="75"/>
    </row>
    <row r="192" spans="2:24" ht="27" customHeight="1">
      <c r="B192" s="69"/>
      <c r="D192" s="250" t="s">
        <v>169</v>
      </c>
      <c r="E192" s="381">
        <v>4</v>
      </c>
      <c r="F192" s="246" t="s">
        <v>334</v>
      </c>
      <c r="G192" s="378" t="s">
        <v>704</v>
      </c>
      <c r="H192" s="179" t="s">
        <v>171</v>
      </c>
      <c r="I192" s="175">
        <v>10</v>
      </c>
      <c r="J192" s="248">
        <f t="shared" si="23"/>
        <v>5</v>
      </c>
      <c r="K192" s="248">
        <f t="shared" si="23"/>
        <v>4</v>
      </c>
      <c r="L192" s="380">
        <f t="shared" si="23"/>
        <v>1.25</v>
      </c>
      <c r="M192" s="74"/>
      <c r="N192" s="74"/>
      <c r="O192" s="74"/>
      <c r="P192" s="74"/>
      <c r="Q192" s="74"/>
      <c r="R192" s="74"/>
      <c r="S192" s="74"/>
      <c r="T192" s="74"/>
      <c r="U192" s="75"/>
      <c r="V192" s="74"/>
      <c r="W192" s="75"/>
    </row>
    <row r="193" spans="2:23" ht="21" customHeight="1">
      <c r="B193" s="69"/>
      <c r="D193" s="244" t="s">
        <v>169</v>
      </c>
      <c r="E193" s="381">
        <v>5</v>
      </c>
      <c r="F193" s="251" t="s">
        <v>335</v>
      </c>
      <c r="G193" s="378" t="s">
        <v>704</v>
      </c>
      <c r="H193" s="179" t="s">
        <v>171</v>
      </c>
      <c r="I193" s="252">
        <v>10</v>
      </c>
      <c r="J193" s="248">
        <f>T54</f>
        <v>5</v>
      </c>
      <c r="K193" s="248">
        <f>U54</f>
        <v>4</v>
      </c>
      <c r="L193" s="380">
        <f>V54</f>
        <v>1.25</v>
      </c>
      <c r="M193" s="74"/>
      <c r="N193" s="74"/>
      <c r="O193" s="74"/>
      <c r="P193" s="74"/>
      <c r="Q193" s="74"/>
      <c r="R193" s="74"/>
      <c r="S193" s="74"/>
      <c r="T193" s="74"/>
      <c r="U193" s="75"/>
      <c r="V193" s="74"/>
      <c r="W193" s="75"/>
    </row>
    <row r="194" spans="2:23" ht="15.75" customHeight="1">
      <c r="B194" s="69"/>
      <c r="D194" s="250" t="s">
        <v>169</v>
      </c>
      <c r="E194" s="381">
        <v>6</v>
      </c>
      <c r="F194" s="325" t="s">
        <v>336</v>
      </c>
      <c r="G194" s="378" t="s">
        <v>704</v>
      </c>
      <c r="H194" s="179" t="s">
        <v>171</v>
      </c>
      <c r="I194" s="175">
        <v>5</v>
      </c>
      <c r="J194" s="248">
        <f>T51</f>
        <v>5</v>
      </c>
      <c r="K194" s="248">
        <f>U51</f>
        <v>4</v>
      </c>
      <c r="L194" s="380">
        <f>V51</f>
        <v>1.25</v>
      </c>
      <c r="M194" s="74"/>
      <c r="N194" s="74"/>
      <c r="O194" s="74"/>
      <c r="P194" s="74"/>
      <c r="Q194" s="74"/>
      <c r="R194" s="74"/>
      <c r="S194" s="74"/>
      <c r="T194" s="74"/>
      <c r="U194" s="75"/>
      <c r="V194" s="74"/>
      <c r="W194" s="75"/>
    </row>
    <row r="195" spans="2:23" ht="21.9" customHeight="1">
      <c r="B195" s="69"/>
      <c r="D195" s="244" t="s">
        <v>169</v>
      </c>
      <c r="E195" s="381">
        <v>7</v>
      </c>
      <c r="F195" s="253" t="s">
        <v>666</v>
      </c>
      <c r="G195" s="378" t="s">
        <v>704</v>
      </c>
      <c r="H195" s="179" t="s">
        <v>171</v>
      </c>
      <c r="I195" s="252">
        <v>5</v>
      </c>
      <c r="J195" s="248">
        <f>T59</f>
        <v>1</v>
      </c>
      <c r="K195" s="248">
        <f>U59</f>
        <v>1</v>
      </c>
      <c r="L195" s="380">
        <f>V59</f>
        <v>1</v>
      </c>
      <c r="M195" s="74"/>
      <c r="N195" s="74"/>
      <c r="O195" s="74"/>
      <c r="P195" s="74"/>
      <c r="Q195" s="74"/>
      <c r="R195" s="74"/>
      <c r="S195" s="74"/>
      <c r="T195" s="74"/>
      <c r="U195" s="75"/>
      <c r="V195" s="74"/>
      <c r="W195" s="75"/>
    </row>
    <row r="196" spans="2:23" ht="15.75" customHeight="1">
      <c r="B196" s="69"/>
      <c r="D196" s="250" t="s">
        <v>169</v>
      </c>
      <c r="E196" s="381">
        <v>8</v>
      </c>
      <c r="F196" s="246" t="s">
        <v>338</v>
      </c>
      <c r="G196" s="378" t="s">
        <v>704</v>
      </c>
      <c r="H196" s="179" t="s">
        <v>171</v>
      </c>
      <c r="I196" s="257">
        <v>10</v>
      </c>
      <c r="J196" s="248">
        <f>T56</f>
        <v>2</v>
      </c>
      <c r="K196" s="248">
        <f>U56</f>
        <v>3</v>
      </c>
      <c r="L196" s="380">
        <f>V56</f>
        <v>0.66666666666666663</v>
      </c>
      <c r="M196" s="74"/>
      <c r="N196" s="74"/>
      <c r="O196" s="74"/>
      <c r="P196" s="74"/>
      <c r="Q196" s="74"/>
      <c r="R196" s="74"/>
      <c r="S196" s="74"/>
      <c r="T196" s="74"/>
      <c r="U196" s="75"/>
      <c r="V196" s="74"/>
      <c r="W196" s="75"/>
    </row>
    <row r="197" spans="2:23" ht="15.75" customHeight="1">
      <c r="B197" s="69"/>
      <c r="D197" s="250" t="s">
        <v>169</v>
      </c>
      <c r="E197" s="381">
        <v>9</v>
      </c>
      <c r="F197" s="251" t="s">
        <v>170</v>
      </c>
      <c r="G197" s="378" t="s">
        <v>704</v>
      </c>
      <c r="H197" s="179" t="s">
        <v>171</v>
      </c>
      <c r="I197" s="252">
        <v>5</v>
      </c>
      <c r="J197" s="248">
        <f>T64</f>
        <v>3</v>
      </c>
      <c r="K197" s="248">
        <f>U64</f>
        <v>3</v>
      </c>
      <c r="L197" s="380">
        <f>V64</f>
        <v>1</v>
      </c>
      <c r="M197" s="74"/>
      <c r="N197" s="74"/>
      <c r="O197" s="74"/>
      <c r="P197" s="74"/>
      <c r="Q197" s="74"/>
      <c r="R197" s="74"/>
      <c r="S197" s="74"/>
      <c r="T197" s="74"/>
      <c r="U197" s="75"/>
      <c r="V197" s="74"/>
      <c r="W197" s="75"/>
    </row>
    <row r="198" spans="2:23" ht="15.75" customHeight="1">
      <c r="B198" s="69"/>
      <c r="D198" s="244" t="s">
        <v>173</v>
      </c>
      <c r="E198" s="381">
        <v>10</v>
      </c>
      <c r="F198" s="251" t="s">
        <v>172</v>
      </c>
      <c r="G198" s="378" t="s">
        <v>704</v>
      </c>
      <c r="H198" s="179" t="s">
        <v>171</v>
      </c>
      <c r="I198" s="252">
        <v>5</v>
      </c>
      <c r="J198" s="248">
        <f>T66</f>
        <v>2</v>
      </c>
      <c r="K198" s="248">
        <f>U66</f>
        <v>3</v>
      </c>
      <c r="L198" s="380">
        <f>V66</f>
        <v>0.66666666666666663</v>
      </c>
      <c r="M198" s="74"/>
      <c r="N198" s="74"/>
      <c r="O198" s="74"/>
      <c r="P198" s="74"/>
      <c r="Q198" s="74"/>
      <c r="R198" s="74"/>
      <c r="S198" s="74"/>
      <c r="T198" s="74"/>
      <c r="U198" s="75"/>
      <c r="V198" s="74"/>
      <c r="W198" s="75"/>
    </row>
    <row r="199" spans="2:23" ht="23.1" customHeight="1">
      <c r="B199" s="69"/>
      <c r="D199" s="244" t="s">
        <v>173</v>
      </c>
      <c r="E199" s="381">
        <v>11</v>
      </c>
      <c r="F199" s="261" t="s">
        <v>339</v>
      </c>
      <c r="G199" s="378" t="s">
        <v>704</v>
      </c>
      <c r="H199" s="179" t="s">
        <v>171</v>
      </c>
      <c r="I199" s="252">
        <v>5</v>
      </c>
      <c r="J199" s="248">
        <f t="shared" ref="J199:L200" si="24">T83</f>
        <v>5</v>
      </c>
      <c r="K199" s="248">
        <f t="shared" si="24"/>
        <v>4</v>
      </c>
      <c r="L199" s="380">
        <f t="shared" si="24"/>
        <v>1.25</v>
      </c>
      <c r="M199" s="74"/>
      <c r="N199" s="74"/>
      <c r="O199" s="74"/>
      <c r="P199" s="74"/>
      <c r="Q199" s="74"/>
      <c r="R199" s="74"/>
      <c r="S199" s="74"/>
      <c r="T199" s="74"/>
      <c r="U199" s="75"/>
      <c r="V199" s="74"/>
      <c r="W199" s="75"/>
    </row>
    <row r="200" spans="2:23" ht="15.75" customHeight="1">
      <c r="B200" s="69"/>
      <c r="D200" s="244" t="s">
        <v>173</v>
      </c>
      <c r="E200" s="381">
        <v>12</v>
      </c>
      <c r="F200" s="246" t="s">
        <v>340</v>
      </c>
      <c r="G200" s="378" t="s">
        <v>704</v>
      </c>
      <c r="H200" s="179" t="s">
        <v>171</v>
      </c>
      <c r="I200" s="175">
        <v>5</v>
      </c>
      <c r="J200" s="248">
        <f t="shared" si="24"/>
        <v>0</v>
      </c>
      <c r="K200" s="248">
        <f t="shared" si="24"/>
        <v>3</v>
      </c>
      <c r="L200" s="380">
        <f t="shared" si="24"/>
        <v>0</v>
      </c>
      <c r="M200" s="74"/>
      <c r="N200" s="74"/>
      <c r="O200" s="74"/>
      <c r="P200" s="74"/>
      <c r="Q200" s="74"/>
      <c r="R200" s="74"/>
      <c r="S200" s="74"/>
      <c r="T200" s="74"/>
      <c r="U200" s="75"/>
      <c r="V200" s="74"/>
      <c r="W200" s="75"/>
    </row>
    <row r="201" spans="2:23" ht="15.75" customHeight="1">
      <c r="B201" s="69"/>
      <c r="D201" s="244" t="s">
        <v>173</v>
      </c>
      <c r="E201" s="381">
        <v>13</v>
      </c>
      <c r="F201" s="246" t="s">
        <v>341</v>
      </c>
      <c r="G201" s="378" t="s">
        <v>704</v>
      </c>
      <c r="H201" s="179" t="s">
        <v>171</v>
      </c>
      <c r="I201" s="175">
        <v>10</v>
      </c>
      <c r="J201" s="248">
        <f t="shared" ref="J201:L204" si="25">T87</f>
        <v>4</v>
      </c>
      <c r="K201" s="248">
        <f t="shared" si="25"/>
        <v>3</v>
      </c>
      <c r="L201" s="380">
        <f t="shared" si="25"/>
        <v>1.3333333333333333</v>
      </c>
      <c r="M201" s="74"/>
      <c r="N201" s="74"/>
      <c r="O201" s="74"/>
      <c r="P201" s="74"/>
      <c r="Q201" s="74"/>
      <c r="R201" s="74"/>
      <c r="S201" s="74"/>
      <c r="T201" s="74"/>
      <c r="U201" s="75"/>
      <c r="V201" s="74"/>
      <c r="W201" s="75"/>
    </row>
    <row r="202" spans="2:23" ht="24" customHeight="1">
      <c r="B202" s="69"/>
      <c r="D202" s="250" t="s">
        <v>173</v>
      </c>
      <c r="E202" s="381">
        <v>14</v>
      </c>
      <c r="F202" s="246" t="s">
        <v>342</v>
      </c>
      <c r="G202" s="378" t="s">
        <v>704</v>
      </c>
      <c r="H202" s="179" t="s">
        <v>171</v>
      </c>
      <c r="I202" s="175">
        <v>5</v>
      </c>
      <c r="J202" s="248">
        <f t="shared" si="25"/>
        <v>0</v>
      </c>
      <c r="K202" s="248">
        <f t="shared" si="25"/>
        <v>10.793028455266638</v>
      </c>
      <c r="L202" s="380">
        <f t="shared" si="25"/>
        <v>0</v>
      </c>
      <c r="M202" s="74"/>
      <c r="N202" s="74"/>
      <c r="O202" s="74"/>
      <c r="P202" s="74"/>
      <c r="Q202" s="74"/>
      <c r="R202" s="74"/>
      <c r="S202" s="74"/>
      <c r="T202" s="74"/>
      <c r="U202" s="75"/>
      <c r="V202" s="74"/>
      <c r="W202" s="75"/>
    </row>
    <row r="203" spans="2:23" ht="15.75" customHeight="1">
      <c r="B203" s="69"/>
      <c r="D203" s="250" t="s">
        <v>173</v>
      </c>
      <c r="E203" s="381">
        <v>15</v>
      </c>
      <c r="F203" s="261" t="s">
        <v>343</v>
      </c>
      <c r="G203" s="378" t="s">
        <v>704</v>
      </c>
      <c r="H203" s="179" t="s">
        <v>171</v>
      </c>
      <c r="I203" s="175">
        <v>5</v>
      </c>
      <c r="J203" s="248">
        <f t="shared" si="25"/>
        <v>19</v>
      </c>
      <c r="K203" s="248">
        <f t="shared" si="25"/>
        <v>10.739063312990311</v>
      </c>
      <c r="L203" s="380">
        <f t="shared" si="25"/>
        <v>1.7692418273590955</v>
      </c>
      <c r="M203" s="74"/>
      <c r="N203" s="74"/>
      <c r="O203" s="74"/>
      <c r="P203" s="74"/>
      <c r="Q203" s="74"/>
      <c r="R203" s="74"/>
      <c r="S203" s="74"/>
      <c r="T203" s="74"/>
      <c r="U203" s="75"/>
      <c r="V203" s="74"/>
      <c r="W203" s="75"/>
    </row>
    <row r="204" spans="2:23" ht="15.75" customHeight="1">
      <c r="B204" s="69"/>
      <c r="D204" s="250" t="s">
        <v>173</v>
      </c>
      <c r="E204" s="381">
        <v>16</v>
      </c>
      <c r="F204" s="261" t="s">
        <v>344</v>
      </c>
      <c r="G204" s="378" t="s">
        <v>704</v>
      </c>
      <c r="H204" s="179" t="s">
        <v>171</v>
      </c>
      <c r="I204" s="175">
        <v>5</v>
      </c>
      <c r="J204" s="248">
        <f t="shared" si="25"/>
        <v>0</v>
      </c>
      <c r="K204" s="248">
        <f t="shared" si="25"/>
        <v>10.712215654707791</v>
      </c>
      <c r="L204" s="380">
        <f t="shared" si="25"/>
        <v>0</v>
      </c>
      <c r="M204" s="74"/>
      <c r="N204" s="74"/>
      <c r="O204" s="74"/>
      <c r="P204" s="74"/>
      <c r="Q204" s="74"/>
      <c r="R204" s="74"/>
      <c r="S204" s="74"/>
      <c r="T204" s="74"/>
      <c r="U204" s="75"/>
      <c r="V204" s="74"/>
      <c r="W204" s="75"/>
    </row>
    <row r="205" spans="2:23" ht="26.4" customHeight="1">
      <c r="B205" s="69"/>
      <c r="D205" s="266" t="s">
        <v>347</v>
      </c>
      <c r="E205" s="381">
        <v>17</v>
      </c>
      <c r="F205" s="246" t="s">
        <v>175</v>
      </c>
      <c r="G205" s="378" t="s">
        <v>704</v>
      </c>
      <c r="H205" s="179" t="s">
        <v>171</v>
      </c>
      <c r="I205" s="257">
        <v>10</v>
      </c>
      <c r="J205" s="248">
        <f>T94</f>
        <v>71</v>
      </c>
      <c r="K205" s="248">
        <f>U94</f>
        <v>66.900000000000006</v>
      </c>
      <c r="L205" s="380">
        <f>V94</f>
        <v>1.061285500747384</v>
      </c>
      <c r="M205" s="74"/>
      <c r="N205" s="74"/>
      <c r="O205" s="74"/>
      <c r="P205" s="74"/>
      <c r="Q205" s="74"/>
      <c r="R205" s="74"/>
      <c r="S205" s="74"/>
      <c r="T205" s="74"/>
      <c r="U205" s="75"/>
      <c r="V205" s="74"/>
      <c r="W205" s="75"/>
    </row>
    <row r="206" spans="2:23" ht="21" customHeight="1">
      <c r="B206" s="69"/>
      <c r="D206" s="244" t="s">
        <v>176</v>
      </c>
      <c r="E206" s="381">
        <v>18</v>
      </c>
      <c r="F206" s="246" t="s">
        <v>177</v>
      </c>
      <c r="G206" s="378" t="s">
        <v>704</v>
      </c>
      <c r="H206" s="179" t="s">
        <v>171</v>
      </c>
      <c r="I206" s="175">
        <v>10</v>
      </c>
      <c r="J206" s="248">
        <f>T107</f>
        <v>8</v>
      </c>
      <c r="K206" s="248">
        <f>U107</f>
        <v>8.4600000000000009</v>
      </c>
      <c r="L206" s="380">
        <f>V107</f>
        <v>0.94562647754137108</v>
      </c>
      <c r="M206" s="74"/>
      <c r="N206" s="74"/>
      <c r="O206" s="74"/>
      <c r="P206" s="74"/>
      <c r="Q206" s="74"/>
      <c r="R206" s="74"/>
      <c r="S206" s="74"/>
      <c r="T206" s="74"/>
      <c r="U206" s="75"/>
      <c r="V206" s="74"/>
      <c r="W206" s="75"/>
    </row>
    <row r="207" spans="2:23" ht="15.75" customHeight="1">
      <c r="B207" s="69"/>
      <c r="D207" s="244" t="s">
        <v>178</v>
      </c>
      <c r="E207" s="381">
        <v>19</v>
      </c>
      <c r="F207" s="246" t="s">
        <v>179</v>
      </c>
      <c r="G207" s="378" t="s">
        <v>704</v>
      </c>
      <c r="H207" s="179" t="s">
        <v>171</v>
      </c>
      <c r="I207" s="175">
        <v>10</v>
      </c>
      <c r="J207" s="248">
        <f>T111</f>
        <v>145.5</v>
      </c>
      <c r="K207" s="248">
        <f>U111</f>
        <v>247.53</v>
      </c>
      <c r="L207" s="380">
        <f>V111</f>
        <v>0.58780753848018419</v>
      </c>
      <c r="M207" s="74"/>
      <c r="N207" s="74"/>
      <c r="O207" s="74"/>
      <c r="P207" s="74"/>
      <c r="Q207" s="74"/>
      <c r="R207" s="74"/>
      <c r="S207" s="74"/>
      <c r="T207" s="74"/>
      <c r="U207" s="75"/>
      <c r="V207" s="74"/>
      <c r="W207" s="75"/>
    </row>
    <row r="208" spans="2:23" ht="15.75" customHeight="1">
      <c r="B208" s="69"/>
      <c r="D208" s="244" t="s">
        <v>178</v>
      </c>
      <c r="E208" s="381">
        <v>20</v>
      </c>
      <c r="F208" s="258" t="s">
        <v>180</v>
      </c>
      <c r="G208" s="378" t="s">
        <v>704</v>
      </c>
      <c r="H208" s="179" t="s">
        <v>171</v>
      </c>
      <c r="I208" s="175">
        <v>8</v>
      </c>
      <c r="J208" s="248">
        <f>T114</f>
        <v>8</v>
      </c>
      <c r="K208" s="248">
        <f>U114</f>
        <v>247.53</v>
      </c>
      <c r="L208" s="380">
        <f>V114</f>
        <v>3.2319314830525595E-2</v>
      </c>
      <c r="M208" s="74"/>
      <c r="N208" s="74"/>
      <c r="O208" s="74"/>
      <c r="P208" s="74"/>
      <c r="Q208" s="74"/>
      <c r="R208" s="74"/>
      <c r="S208" s="74"/>
      <c r="T208" s="74"/>
      <c r="U208" s="75"/>
      <c r="V208" s="74"/>
      <c r="W208" s="75"/>
    </row>
    <row r="209" spans="2:23" ht="15.75" customHeight="1">
      <c r="B209" s="69"/>
      <c r="D209" s="244" t="s">
        <v>196</v>
      </c>
      <c r="E209" s="381">
        <v>21</v>
      </c>
      <c r="F209" s="264" t="s">
        <v>348</v>
      </c>
      <c r="G209" s="378" t="s">
        <v>704</v>
      </c>
      <c r="H209" s="179" t="s">
        <v>171</v>
      </c>
      <c r="I209" s="259">
        <v>5</v>
      </c>
      <c r="J209" s="260">
        <f>T138</f>
        <v>5</v>
      </c>
      <c r="K209" s="260">
        <f>U138</f>
        <v>5</v>
      </c>
      <c r="L209" s="383">
        <f>V138</f>
        <v>1</v>
      </c>
      <c r="M209" s="74"/>
      <c r="N209" s="74"/>
      <c r="O209" s="74"/>
      <c r="P209" s="74"/>
      <c r="Q209" s="74"/>
      <c r="R209" s="74"/>
      <c r="S209" s="74"/>
      <c r="T209" s="74"/>
      <c r="U209" s="75"/>
      <c r="V209" s="74"/>
      <c r="W209" s="75"/>
    </row>
    <row r="210" spans="2:23" ht="18" customHeight="1">
      <c r="B210" s="69"/>
      <c r="D210" s="244" t="s">
        <v>197</v>
      </c>
      <c r="E210" s="381">
        <v>22</v>
      </c>
      <c r="F210" s="264" t="s">
        <v>349</v>
      </c>
      <c r="G210" s="378" t="s">
        <v>704</v>
      </c>
      <c r="H210" s="179" t="s">
        <v>171</v>
      </c>
      <c r="I210" s="259">
        <v>5</v>
      </c>
      <c r="J210" s="260">
        <f>T142</f>
        <v>5</v>
      </c>
      <c r="K210" s="260">
        <f>U142</f>
        <v>5</v>
      </c>
      <c r="L210" s="383">
        <f>V142</f>
        <v>1</v>
      </c>
      <c r="M210" s="74"/>
      <c r="N210" s="74"/>
      <c r="O210" s="74"/>
      <c r="P210" s="74"/>
      <c r="Q210" s="74"/>
      <c r="R210" s="74"/>
      <c r="S210" s="74"/>
      <c r="T210" s="74"/>
      <c r="U210" s="75"/>
      <c r="V210" s="74"/>
      <c r="W210" s="75"/>
    </row>
    <row r="211" spans="2:23" ht="21" customHeight="1">
      <c r="B211" s="69"/>
      <c r="D211" s="244" t="s">
        <v>198</v>
      </c>
      <c r="E211" s="381">
        <v>23</v>
      </c>
      <c r="F211" s="264" t="s">
        <v>351</v>
      </c>
      <c r="G211" s="378" t="s">
        <v>704</v>
      </c>
      <c r="H211" s="179" t="s">
        <v>171</v>
      </c>
      <c r="I211" s="259">
        <v>5</v>
      </c>
      <c r="J211" s="260">
        <f>T146</f>
        <v>0</v>
      </c>
      <c r="K211" s="260">
        <f>U146</f>
        <v>0</v>
      </c>
      <c r="L211" s="383">
        <f>V146</f>
        <v>0</v>
      </c>
      <c r="M211" s="74"/>
      <c r="N211" s="74"/>
      <c r="O211" s="74"/>
      <c r="P211" s="74"/>
      <c r="Q211" s="74"/>
      <c r="R211" s="74"/>
      <c r="S211" s="74"/>
      <c r="T211" s="74"/>
      <c r="U211" s="75"/>
      <c r="V211" s="74"/>
      <c r="W211" s="75"/>
    </row>
    <row r="212" spans="2:23" ht="30.6" customHeight="1">
      <c r="B212" s="69"/>
      <c r="D212" s="244" t="s">
        <v>350</v>
      </c>
      <c r="E212" s="381">
        <v>24</v>
      </c>
      <c r="F212" s="251" t="s">
        <v>352</v>
      </c>
      <c r="G212" s="378" t="s">
        <v>704</v>
      </c>
      <c r="H212" s="179" t="s">
        <v>171</v>
      </c>
      <c r="I212" s="259">
        <v>10</v>
      </c>
      <c r="J212" s="260">
        <f>T154</f>
        <v>5</v>
      </c>
      <c r="K212" s="260">
        <f>U154</f>
        <v>5</v>
      </c>
      <c r="L212" s="383">
        <f>V154</f>
        <v>1</v>
      </c>
      <c r="M212" s="74"/>
      <c r="N212" s="74"/>
      <c r="O212" s="74"/>
      <c r="P212" s="74"/>
      <c r="Q212" s="74"/>
      <c r="R212" s="74"/>
      <c r="S212" s="74"/>
      <c r="T212" s="74"/>
      <c r="U212" s="75"/>
      <c r="V212" s="74"/>
      <c r="W212" s="75"/>
    </row>
    <row r="213" spans="2:23" ht="25.5" customHeight="1">
      <c r="B213" s="69"/>
      <c r="D213" s="385" t="s">
        <v>200</v>
      </c>
      <c r="E213" s="381">
        <v>25</v>
      </c>
      <c r="F213" s="269" t="s">
        <v>353</v>
      </c>
      <c r="G213" s="378" t="s">
        <v>704</v>
      </c>
      <c r="H213" s="179" t="s">
        <v>171</v>
      </c>
      <c r="I213" s="259">
        <v>5</v>
      </c>
      <c r="J213" s="260">
        <f>T159</f>
        <v>5</v>
      </c>
      <c r="K213" s="260">
        <f>U159</f>
        <v>5</v>
      </c>
      <c r="L213" s="383">
        <f>V159</f>
        <v>1</v>
      </c>
      <c r="M213" s="74"/>
      <c r="N213" s="74"/>
      <c r="O213" s="74"/>
      <c r="P213" s="74"/>
      <c r="Q213" s="74"/>
      <c r="R213" s="74"/>
      <c r="S213" s="74"/>
      <c r="T213" s="74"/>
      <c r="U213" s="75"/>
      <c r="V213" s="74"/>
      <c r="W213" s="75"/>
    </row>
    <row r="214" spans="2:23" ht="15.75" customHeight="1">
      <c r="B214" s="69"/>
      <c r="D214" s="385" t="s">
        <v>169</v>
      </c>
      <c r="E214" s="381">
        <v>26</v>
      </c>
      <c r="F214" s="375" t="s">
        <v>355</v>
      </c>
      <c r="G214" s="378" t="s">
        <v>704</v>
      </c>
      <c r="H214" s="179" t="s">
        <v>190</v>
      </c>
      <c r="I214" s="257"/>
      <c r="J214" s="248">
        <f>T126</f>
        <v>0</v>
      </c>
      <c r="K214" s="248">
        <f>U126</f>
        <v>0</v>
      </c>
      <c r="L214" s="386">
        <f>V126</f>
        <v>0</v>
      </c>
      <c r="M214" s="74"/>
      <c r="N214" s="74"/>
      <c r="O214" s="74"/>
      <c r="P214" s="74"/>
      <c r="Q214" s="74"/>
      <c r="R214" s="74"/>
      <c r="S214" s="74"/>
      <c r="T214" s="74"/>
      <c r="U214" s="75"/>
      <c r="V214" s="74"/>
      <c r="W214" s="75"/>
    </row>
    <row r="215" spans="2:23" ht="15.75" customHeight="1">
      <c r="B215" s="69"/>
      <c r="D215" s="387" t="s">
        <v>347</v>
      </c>
      <c r="E215" s="388">
        <v>27</v>
      </c>
      <c r="F215" s="389" t="s">
        <v>356</v>
      </c>
      <c r="G215" s="390" t="s">
        <v>704</v>
      </c>
      <c r="H215" s="391" t="s">
        <v>190</v>
      </c>
      <c r="I215" s="392"/>
      <c r="J215" s="393">
        <f>T101</f>
        <v>0</v>
      </c>
      <c r="K215" s="393">
        <f>U101</f>
        <v>0</v>
      </c>
      <c r="L215" s="394">
        <f>V101</f>
        <v>0</v>
      </c>
      <c r="M215" s="74"/>
      <c r="N215" s="74"/>
      <c r="O215" s="74"/>
      <c r="P215" s="74"/>
      <c r="Q215" s="74"/>
      <c r="R215" s="74"/>
      <c r="S215" s="74"/>
      <c r="T215" s="74"/>
      <c r="U215" s="75"/>
      <c r="V215" s="74"/>
      <c r="W215" s="75"/>
    </row>
    <row r="216" spans="2:23" ht="15" customHeight="1">
      <c r="D216" s="387" t="s">
        <v>169</v>
      </c>
      <c r="E216" s="381">
        <v>28</v>
      </c>
      <c r="F216" s="395" t="s">
        <v>728</v>
      </c>
      <c r="G216" s="390" t="s">
        <v>704</v>
      </c>
      <c r="H216" s="179" t="s">
        <v>190</v>
      </c>
      <c r="I216" s="396"/>
      <c r="J216" s="396">
        <f>T62</f>
        <v>3</v>
      </c>
      <c r="K216" s="396">
        <f>T48-(10*T48/100)</f>
        <v>3.6</v>
      </c>
      <c r="L216" s="396">
        <f>G35</f>
        <v>0.60000000000000009</v>
      </c>
    </row>
  </sheetData>
  <sheetProtection password="CC6B" sheet="1" objects="1" scenarios="1" selectLockedCells="1" autoFilter="0"/>
  <autoFilter ref="D16:X174" xr:uid="{00000000-0009-0000-0000-000013000000}"/>
  <mergeCells count="2">
    <mergeCell ref="F4:U4"/>
    <mergeCell ref="V8:W8"/>
  </mergeCells>
  <hyperlinks>
    <hyperlink ref="X8" location="INDEX!A1" display="..Go to INDEX.." xr:uid="{00000000-0004-0000-1300-000000000000}"/>
  </hyperlinks>
  <pageMargins left="0.23622047244094491" right="0" top="0.51181102362204722" bottom="0.23622047244094491" header="0" footer="0"/>
  <pageSetup paperSize="9" scale="9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B1:AA208"/>
  <sheetViews>
    <sheetView workbookViewId="0">
      <selection activeCell="O19" sqref="O19"/>
    </sheetView>
  </sheetViews>
  <sheetFormatPr defaultColWidth="14.44140625" defaultRowHeight="15" customHeight="1"/>
  <cols>
    <col min="1" max="3" width="4.5546875" style="1" customWidth="1"/>
    <col min="4" max="4" width="3" style="1" customWidth="1"/>
    <col min="5" max="5" width="3.33203125" style="1" customWidth="1"/>
    <col min="6" max="6" width="51.33203125" style="1" customWidth="1"/>
    <col min="7" max="7" width="7.33203125" style="1" customWidth="1"/>
    <col min="8" max="8" width="4.5546875" style="1" customWidth="1"/>
    <col min="9" max="11" width="3.109375" style="1" customWidth="1"/>
    <col min="12" max="12" width="4.33203125" style="1" customWidth="1"/>
    <col min="13" max="19" width="3.109375" style="1" customWidth="1"/>
    <col min="20" max="20" width="4.5546875" style="1" customWidth="1"/>
    <col min="21" max="21" width="4.88671875" style="1" customWidth="1"/>
    <col min="22" max="22" width="6.109375" style="1" customWidth="1"/>
    <col min="23" max="23" width="6.33203125" style="1" customWidth="1"/>
    <col min="24" max="24" width="12.33203125" style="1" customWidth="1"/>
    <col min="25" max="16384" width="14.44140625" style="1"/>
  </cols>
  <sheetData>
    <row r="1" spans="2:24" ht="8.25" customHeight="1">
      <c r="B1" s="69" t="str">
        <f>G6</f>
        <v>Siaha MC</v>
      </c>
      <c r="C1" s="70">
        <v>1</v>
      </c>
      <c r="E1" s="70"/>
      <c r="F1" s="71"/>
      <c r="G1" s="227"/>
      <c r="H1" s="73"/>
      <c r="I1" s="74"/>
      <c r="J1" s="74"/>
      <c r="K1" s="74"/>
      <c r="L1" s="74"/>
      <c r="M1" s="74"/>
      <c r="N1" s="74"/>
      <c r="O1" s="74"/>
      <c r="P1" s="74"/>
      <c r="Q1" s="74"/>
      <c r="R1" s="74"/>
      <c r="S1" s="74"/>
      <c r="T1" s="74"/>
      <c r="U1" s="75"/>
      <c r="V1" s="74"/>
      <c r="W1" s="75"/>
    </row>
    <row r="2" spans="2:24" ht="21.75" customHeight="1">
      <c r="B2" s="69" t="str">
        <f>B1</f>
        <v>Siaha MC</v>
      </c>
      <c r="C2" s="70">
        <v>2</v>
      </c>
      <c r="D2" s="71" t="s">
        <v>13</v>
      </c>
      <c r="E2" s="70"/>
      <c r="F2" s="311" t="s">
        <v>203</v>
      </c>
      <c r="G2" s="80"/>
      <c r="H2" s="80"/>
      <c r="I2" s="80"/>
      <c r="J2" s="80"/>
      <c r="K2" s="80"/>
      <c r="L2" s="80"/>
      <c r="M2" s="80"/>
      <c r="N2" s="80"/>
      <c r="O2" s="80"/>
      <c r="P2" s="80"/>
      <c r="Q2" s="80"/>
      <c r="R2" s="80"/>
      <c r="S2" s="80"/>
      <c r="T2" s="80"/>
      <c r="U2" s="398"/>
      <c r="V2" s="312"/>
      <c r="W2" s="81" t="s">
        <v>15</v>
      </c>
    </row>
    <row r="3" spans="2:24" ht="6" customHeight="1">
      <c r="B3" s="69" t="str">
        <f>B2</f>
        <v>Siaha MC</v>
      </c>
      <c r="C3" s="70">
        <v>3</v>
      </c>
      <c r="E3" s="70"/>
      <c r="F3" s="71"/>
      <c r="G3" s="227"/>
      <c r="H3" s="73"/>
      <c r="I3" s="74"/>
      <c r="J3" s="74"/>
      <c r="K3" s="74"/>
      <c r="L3" s="74"/>
      <c r="M3" s="74"/>
      <c r="N3" s="74"/>
      <c r="O3" s="74"/>
      <c r="P3" s="74"/>
      <c r="Q3" s="74"/>
      <c r="R3" s="74"/>
      <c r="S3" s="74"/>
      <c r="T3" s="74"/>
      <c r="U3" s="75"/>
      <c r="V3" s="74"/>
      <c r="W3" s="75"/>
    </row>
    <row r="4" spans="2:24" ht="16.5" customHeight="1">
      <c r="B4" s="69" t="str">
        <f>B3</f>
        <v>Siaha MC</v>
      </c>
      <c r="C4" s="70">
        <v>4</v>
      </c>
      <c r="E4" s="70"/>
      <c r="F4" s="651" t="s">
        <v>633</v>
      </c>
      <c r="G4" s="647"/>
      <c r="H4" s="647"/>
      <c r="I4" s="647"/>
      <c r="J4" s="647"/>
      <c r="K4" s="647"/>
      <c r="L4" s="647"/>
      <c r="M4" s="647"/>
      <c r="N4" s="647"/>
      <c r="O4" s="647"/>
      <c r="P4" s="647"/>
      <c r="Q4" s="647"/>
      <c r="R4" s="647"/>
      <c r="S4" s="647"/>
      <c r="T4" s="647"/>
      <c r="U4" s="648"/>
      <c r="V4" s="82" t="s">
        <v>17</v>
      </c>
      <c r="W4" s="83"/>
      <c r="X4" s="314"/>
    </row>
    <row r="5" spans="2:24" ht="3" customHeight="1">
      <c r="B5" s="69" t="str">
        <f t="shared" ref="B5:B68" si="0">B4</f>
        <v>Siaha MC</v>
      </c>
      <c r="C5" s="70">
        <v>5</v>
      </c>
      <c r="E5" s="70"/>
      <c r="F5" s="86"/>
      <c r="G5" s="315"/>
      <c r="H5" s="88"/>
      <c r="I5" s="86"/>
      <c r="J5" s="86"/>
      <c r="K5" s="86"/>
      <c r="L5" s="86"/>
      <c r="M5" s="86"/>
      <c r="N5" s="86"/>
      <c r="O5" s="86"/>
      <c r="P5" s="86"/>
      <c r="Q5" s="86"/>
      <c r="R5" s="86"/>
      <c r="S5" s="86"/>
      <c r="T5" s="86"/>
      <c r="U5" s="89"/>
      <c r="V5" s="86"/>
      <c r="W5" s="89"/>
    </row>
    <row r="6" spans="2:24" ht="16.5" customHeight="1">
      <c r="B6" s="69" t="str">
        <f t="shared" si="0"/>
        <v>Siaha MC</v>
      </c>
      <c r="C6" s="70">
        <v>6</v>
      </c>
      <c r="E6" s="70"/>
      <c r="F6" s="399" t="s">
        <v>553</v>
      </c>
      <c r="G6" s="309" t="str">
        <f>'Main Centre '!G6</f>
        <v>Siaha MC</v>
      </c>
      <c r="H6" s="92"/>
      <c r="I6" s="92"/>
      <c r="J6" s="92"/>
      <c r="K6" s="92"/>
      <c r="L6" s="317"/>
      <c r="M6" s="86"/>
      <c r="N6" s="103" t="s">
        <v>20</v>
      </c>
      <c r="O6" s="95"/>
      <c r="P6" s="95"/>
      <c r="Q6" s="400" t="str">
        <f>'Main Centre '!R6</f>
        <v>Siaha</v>
      </c>
      <c r="R6" s="401"/>
      <c r="S6" s="401"/>
      <c r="T6" s="401"/>
      <c r="U6" s="402"/>
      <c r="V6" s="403"/>
      <c r="W6" s="71"/>
      <c r="X6" s="404" t="s">
        <v>826</v>
      </c>
    </row>
    <row r="7" spans="2:24" ht="3.6" customHeight="1">
      <c r="B7" s="69" t="str">
        <f t="shared" si="0"/>
        <v>Siaha MC</v>
      </c>
      <c r="C7" s="70">
        <v>7</v>
      </c>
      <c r="E7" s="71"/>
      <c r="F7" s="71"/>
      <c r="G7" s="227"/>
      <c r="H7" s="74"/>
      <c r="I7" s="74"/>
      <c r="J7" s="74"/>
      <c r="K7" s="74"/>
      <c r="L7" s="74"/>
      <c r="M7" s="74"/>
      <c r="N7" s="74"/>
      <c r="O7" s="74"/>
      <c r="P7" s="74"/>
      <c r="Q7" s="74"/>
      <c r="R7" s="74"/>
      <c r="S7" s="74"/>
      <c r="T7" s="74"/>
      <c r="U7" s="75"/>
      <c r="V7" s="74"/>
      <c r="W7" s="75"/>
    </row>
    <row r="8" spans="2:24" ht="6" customHeight="1">
      <c r="B8" s="69" t="str">
        <f t="shared" si="0"/>
        <v>Siaha MC</v>
      </c>
      <c r="C8" s="70">
        <v>8</v>
      </c>
      <c r="D8" s="125"/>
      <c r="E8" s="70"/>
      <c r="F8" s="71"/>
      <c r="G8" s="227"/>
      <c r="H8" s="74"/>
      <c r="I8" s="74"/>
      <c r="J8" s="74"/>
      <c r="K8" s="74"/>
      <c r="L8" s="74"/>
      <c r="M8" s="74"/>
      <c r="N8" s="74"/>
      <c r="O8" s="74"/>
      <c r="P8" s="74"/>
      <c r="Q8" s="74"/>
      <c r="R8" s="74"/>
      <c r="S8" s="74"/>
      <c r="T8" s="74"/>
      <c r="U8" s="75"/>
      <c r="V8" s="74"/>
      <c r="W8" s="75"/>
    </row>
    <row r="9" spans="2:24" ht="21" customHeight="1">
      <c r="B9" s="69" t="str">
        <f t="shared" si="0"/>
        <v>Siaha MC</v>
      </c>
      <c r="C9" s="70">
        <v>9</v>
      </c>
      <c r="E9" s="127" t="s">
        <v>210</v>
      </c>
      <c r="F9" s="128"/>
      <c r="G9" s="238" t="s">
        <v>59</v>
      </c>
      <c r="H9" s="128"/>
      <c r="I9" s="128"/>
      <c r="J9" s="128"/>
      <c r="K9" s="127" t="s">
        <v>211</v>
      </c>
      <c r="L9" s="128"/>
      <c r="M9" s="128"/>
      <c r="N9" s="128"/>
      <c r="O9" s="128"/>
      <c r="P9" s="128"/>
      <c r="Q9" s="128"/>
      <c r="R9" s="128"/>
      <c r="S9" s="128"/>
      <c r="T9" s="128"/>
      <c r="U9" s="128"/>
      <c r="V9" s="128"/>
      <c r="W9" s="323"/>
      <c r="X9" s="324"/>
    </row>
    <row r="10" spans="2:24" ht="1.5" customHeight="1">
      <c r="B10" s="69" t="str">
        <f t="shared" si="0"/>
        <v>Siaha MC</v>
      </c>
      <c r="C10" s="70">
        <v>10</v>
      </c>
      <c r="E10" s="70"/>
      <c r="F10" s="71"/>
      <c r="G10" s="227"/>
      <c r="H10" s="74"/>
      <c r="I10" s="74"/>
      <c r="J10" s="74"/>
      <c r="K10" s="74"/>
      <c r="L10" s="74"/>
      <c r="M10" s="74"/>
      <c r="N10" s="74"/>
      <c r="O10" s="74"/>
      <c r="P10" s="74"/>
      <c r="Q10" s="74"/>
      <c r="R10" s="74"/>
      <c r="S10" s="74"/>
      <c r="T10" s="74"/>
      <c r="U10" s="75"/>
      <c r="V10" s="74"/>
      <c r="W10" s="75"/>
    </row>
    <row r="11" spans="2:24" ht="18.600000000000001" customHeight="1">
      <c r="B11" s="69" t="str">
        <f t="shared" si="0"/>
        <v>Siaha MC</v>
      </c>
      <c r="C11" s="70">
        <v>11</v>
      </c>
      <c r="E11" s="152">
        <v>1</v>
      </c>
      <c r="F11" s="325" t="s">
        <v>212</v>
      </c>
      <c r="G11" s="405">
        <f>'Maubawk SC'!G19+'Zero CL'!G19+'New Latawh SC'!G19+'Old Siaha SC'!G19+'College Vaih CL'!G19+'Meisatla CL'!G19+'New Coloney CL'!G19+'Phalrang SC'!G19+'Rawmibawk SC'!G19+'Siahatla SC'!G19+'New Siaha CL'!G19+'Theiva SC'!G19+'Tuipui Ferry SC'!G19+'Kawlchaw E CL'!G19+'Tuisumpu SC'!G19</f>
        <v>35</v>
      </c>
      <c r="H11" s="327" t="s">
        <v>213</v>
      </c>
      <c r="I11" s="74"/>
      <c r="J11" s="328">
        <v>1</v>
      </c>
      <c r="K11" s="329" t="s">
        <v>214</v>
      </c>
      <c r="L11" s="330"/>
      <c r="M11" s="330"/>
      <c r="N11" s="330"/>
      <c r="O11" s="330"/>
      <c r="P11" s="330"/>
      <c r="Q11" s="330"/>
      <c r="R11" s="330"/>
      <c r="S11" s="330"/>
      <c r="T11" s="330"/>
      <c r="U11" s="330"/>
      <c r="V11" s="330"/>
      <c r="W11" s="331"/>
      <c r="X11" s="406">
        <f>1.71*G12/100</f>
        <v>634.56389999999999</v>
      </c>
    </row>
    <row r="12" spans="2:24" ht="18.600000000000001" customHeight="1">
      <c r="B12" s="69" t="str">
        <f t="shared" si="0"/>
        <v>Siaha MC</v>
      </c>
      <c r="C12" s="70">
        <v>12</v>
      </c>
      <c r="E12" s="152">
        <v>2</v>
      </c>
      <c r="F12" s="333" t="s">
        <v>215</v>
      </c>
      <c r="G12" s="405">
        <f>'Maubawk SC'!G20+'Zero CL'!G20+'New Latawh SC'!G20+'Old Siaha SC'!G20+'College Vaih CL'!G20+'Meisatla CL'!G20+'New Coloney CL'!G20+'Phalrang SC'!G20+'Rawmibawk SC'!G20+'Siahatla SC'!G20+'New Siaha CL'!G20+'Theiva SC'!G20+'Tuipui Ferry SC'!G20+'Kawlchaw E CL'!G20+'Tuisumpu SC'!G20</f>
        <v>37109</v>
      </c>
      <c r="H12" s="327" t="s">
        <v>213</v>
      </c>
      <c r="I12" s="74"/>
      <c r="J12" s="134">
        <v>2</v>
      </c>
      <c r="K12" s="329" t="s">
        <v>216</v>
      </c>
      <c r="L12" s="330"/>
      <c r="M12" s="330"/>
      <c r="N12" s="330"/>
      <c r="O12" s="330"/>
      <c r="P12" s="330"/>
      <c r="Q12" s="330"/>
      <c r="R12" s="330"/>
      <c r="S12" s="330"/>
      <c r="T12" s="330"/>
      <c r="U12" s="330"/>
      <c r="V12" s="330"/>
      <c r="W12" s="331"/>
      <c r="X12" s="406">
        <f>X11-(X11*10/100)</f>
        <v>571.10751000000005</v>
      </c>
    </row>
    <row r="13" spans="2:24" ht="18.600000000000001" customHeight="1">
      <c r="B13" s="69" t="str">
        <f t="shared" si="0"/>
        <v>Siaha MC</v>
      </c>
      <c r="C13" s="70">
        <v>13</v>
      </c>
      <c r="E13" s="152">
        <v>3</v>
      </c>
      <c r="F13" s="325" t="s">
        <v>217</v>
      </c>
      <c r="G13" s="405">
        <f>'Maubawk SC'!G21+'Zero CL'!G21+'New Latawh SC'!G21+'Old Siaha SC'!G21+'College Vaih CL'!G21+'Meisatla CL'!G21+'New Coloney CL'!G21+'Phalrang SC'!G21+'Rawmibawk SC'!G21+'Siahatla SC'!G21+'New Siaha CL'!G21+'Theiva SC'!G21+'Tuipui Ferry SC'!G21+'Kawlchaw E CL'!G21+'Tuisumpu SC'!G21</f>
        <v>6176</v>
      </c>
      <c r="H13" s="327" t="s">
        <v>213</v>
      </c>
      <c r="I13" s="335">
        <f>G12/G13</f>
        <v>6.0085816062176169</v>
      </c>
      <c r="J13" s="134">
        <v>3</v>
      </c>
      <c r="K13" s="329" t="s">
        <v>218</v>
      </c>
      <c r="L13" s="330"/>
      <c r="M13" s="330"/>
      <c r="N13" s="330"/>
      <c r="O13" s="330"/>
      <c r="P13" s="330"/>
      <c r="Q13" s="330"/>
      <c r="R13" s="330"/>
      <c r="S13" s="330"/>
      <c r="T13" s="330"/>
      <c r="U13" s="330"/>
      <c r="V13" s="330"/>
      <c r="W13" s="331"/>
      <c r="X13" s="406">
        <f>X12-(X12*17.88/1000)</f>
        <v>560.8961077212</v>
      </c>
    </row>
    <row r="14" spans="2:24" ht="18.600000000000001" customHeight="1">
      <c r="B14" s="69" t="str">
        <f t="shared" si="0"/>
        <v>Siaha MC</v>
      </c>
      <c r="C14" s="70">
        <v>14</v>
      </c>
      <c r="E14" s="152">
        <v>4</v>
      </c>
      <c r="F14" s="325" t="s">
        <v>219</v>
      </c>
      <c r="G14" s="405">
        <f>'Maubawk SC'!G22+'Zero CL'!G22+'New Latawh SC'!G22+'Old Siaha SC'!G22+'College Vaih CL'!G22+'Meisatla CL'!G22+'New Coloney CL'!G22+'Phalrang SC'!G22+'Rawmibawk SC'!G22+'Siahatla SC'!G22+'New Siaha CL'!G22+'Theiva SC'!G22+'Tuipui Ferry SC'!G22+'Kawlchaw E CL'!G22+'Tuisumpu SC'!G22</f>
        <v>3360</v>
      </c>
      <c r="H14" s="327" t="s">
        <v>213</v>
      </c>
      <c r="I14" s="74"/>
      <c r="J14" s="134">
        <v>4</v>
      </c>
      <c r="K14" s="329" t="s">
        <v>220</v>
      </c>
      <c r="L14" s="330"/>
      <c r="M14" s="330"/>
      <c r="N14" s="330"/>
      <c r="O14" s="330"/>
      <c r="P14" s="330"/>
      <c r="Q14" s="330"/>
      <c r="R14" s="330"/>
      <c r="S14" s="330"/>
      <c r="T14" s="330"/>
      <c r="U14" s="330"/>
      <c r="V14" s="330"/>
      <c r="W14" s="331"/>
      <c r="X14" s="406">
        <f>8.78356409745996*G12/100</f>
        <v>3259.4928009264167</v>
      </c>
    </row>
    <row r="15" spans="2:24" ht="18.600000000000001" customHeight="1">
      <c r="B15" s="69" t="str">
        <f t="shared" si="0"/>
        <v>Siaha MC</v>
      </c>
      <c r="C15" s="70">
        <v>15</v>
      </c>
      <c r="E15" s="152">
        <v>5</v>
      </c>
      <c r="F15" s="333" t="s">
        <v>221</v>
      </c>
      <c r="G15" s="405">
        <f>'Maubawk SC'!G23+'Zero CL'!G23+'New Latawh SC'!G23+'Old Siaha SC'!G23+'College Vaih CL'!G23+'Meisatla CL'!G23+'New Coloney CL'!G23+'Phalrang SC'!G23+'Rawmibawk SC'!G23+'Siahatla SC'!G23+'New Siaha CL'!G23+'Theiva SC'!G23+'Tuipui Ferry SC'!G23+'Kawlchaw E CL'!G23+'Tuisumpu SC'!G23</f>
        <v>737</v>
      </c>
      <c r="H15" s="327" t="s">
        <v>213</v>
      </c>
      <c r="I15" s="74"/>
      <c r="J15" s="134">
        <v>5</v>
      </c>
      <c r="K15" s="329" t="s">
        <v>222</v>
      </c>
      <c r="L15" s="330"/>
      <c r="M15" s="330"/>
      <c r="N15" s="330"/>
      <c r="O15" s="330"/>
      <c r="P15" s="330"/>
      <c r="Q15" s="330"/>
      <c r="R15" s="330"/>
      <c r="S15" s="330"/>
      <c r="T15" s="407"/>
      <c r="U15" s="330"/>
      <c r="V15" s="330"/>
      <c r="W15" s="331"/>
      <c r="X15" s="406">
        <f>G12*1.6133076913702/100</f>
        <v>598.68235119056749</v>
      </c>
    </row>
    <row r="16" spans="2:24" ht="18.600000000000001" customHeight="1">
      <c r="B16" s="69" t="str">
        <f t="shared" si="0"/>
        <v>Siaha MC</v>
      </c>
      <c r="C16" s="70">
        <v>16</v>
      </c>
      <c r="E16" s="152">
        <v>6</v>
      </c>
      <c r="F16" s="333" t="s">
        <v>223</v>
      </c>
      <c r="G16" s="405">
        <f>'Maubawk SC'!G24+'Zero CL'!G24+'New Latawh SC'!G24+'Old Siaha SC'!G24+'College Vaih CL'!G24+'Meisatla CL'!G24+'New Coloney CL'!G24+'Phalrang SC'!G24+'Rawmibawk SC'!G24+'Siahatla SC'!G24+'New Siaha CL'!G24+'Theiva SC'!G24+'Tuipui Ferry SC'!G24+'Kawlchaw E CL'!G24+'Tuisumpu SC'!G24</f>
        <v>580</v>
      </c>
      <c r="H16" s="327" t="s">
        <v>213</v>
      </c>
      <c r="I16" s="74"/>
      <c r="J16" s="134">
        <v>6</v>
      </c>
      <c r="K16" s="329" t="s">
        <v>224</v>
      </c>
      <c r="L16" s="330"/>
      <c r="M16" s="330"/>
      <c r="N16" s="330"/>
      <c r="O16" s="330"/>
      <c r="P16" s="330"/>
      <c r="Q16" s="330"/>
      <c r="R16" s="330"/>
      <c r="S16" s="330"/>
      <c r="T16" s="330"/>
      <c r="U16" s="330"/>
      <c r="V16" s="330"/>
      <c r="W16" s="331"/>
      <c r="X16" s="406">
        <f>G12*1.60524115291335/100</f>
        <v>595.68893943461501</v>
      </c>
    </row>
    <row r="17" spans="2:24" ht="18.600000000000001" customHeight="1">
      <c r="B17" s="69" t="str">
        <f t="shared" si="0"/>
        <v>Siaha MC</v>
      </c>
      <c r="C17" s="70">
        <v>17</v>
      </c>
      <c r="E17" s="152">
        <v>7</v>
      </c>
      <c r="F17" s="333" t="s">
        <v>225</v>
      </c>
      <c r="G17" s="405">
        <f>'Maubawk SC'!G25+'Zero CL'!G25+'New Latawh SC'!G25+'Old Siaha SC'!G25+'College Vaih CL'!G25+'Meisatla CL'!G25+'New Coloney CL'!G25+'Phalrang SC'!G25+'Rawmibawk SC'!G25+'Siahatla SC'!G25+'New Siaha CL'!G25+'Theiva SC'!G25+'Tuipui Ferry SC'!G25+'Kawlchaw E CL'!G25+'Tuisumpu SC'!G25</f>
        <v>580</v>
      </c>
      <c r="H17" s="327" t="s">
        <v>213</v>
      </c>
      <c r="I17" s="74"/>
      <c r="J17" s="134">
        <v>7</v>
      </c>
      <c r="K17" s="329" t="s">
        <v>226</v>
      </c>
      <c r="L17" s="330"/>
      <c r="M17" s="330"/>
      <c r="N17" s="330"/>
      <c r="O17" s="330"/>
      <c r="P17" s="330"/>
      <c r="Q17" s="330"/>
      <c r="R17" s="330"/>
      <c r="S17" s="330"/>
      <c r="T17" s="330"/>
      <c r="U17" s="330"/>
      <c r="V17" s="330"/>
      <c r="W17" s="331"/>
      <c r="X17" s="406">
        <f>G12*1.60122805003106/100</f>
        <v>594.19971708602611</v>
      </c>
    </row>
    <row r="18" spans="2:24" ht="18.600000000000001" customHeight="1">
      <c r="B18" s="69" t="str">
        <f t="shared" si="0"/>
        <v>Siaha MC</v>
      </c>
      <c r="C18" s="70">
        <v>18</v>
      </c>
      <c r="E18" s="152">
        <v>8</v>
      </c>
      <c r="F18" s="333" t="s">
        <v>227</v>
      </c>
      <c r="G18" s="405">
        <f>'Maubawk SC'!G26+'Zero CL'!G26+'New Latawh SC'!G26+'Old Siaha SC'!G26+'College Vaih CL'!G26+'Meisatla CL'!G26+'New Coloney CL'!G26+'Phalrang SC'!G26+'Rawmibawk SC'!G26+'Siahatla SC'!G26+'New Siaha CL'!G26+'Theiva SC'!G26+'Tuipui Ferry SC'!G26+'Kawlchaw E CL'!G26+'Tuisumpu SC'!G26</f>
        <v>589</v>
      </c>
      <c r="H18" s="327" t="s">
        <v>213</v>
      </c>
      <c r="I18" s="74"/>
      <c r="J18" s="134">
        <v>8</v>
      </c>
      <c r="K18" s="329" t="s">
        <v>228</v>
      </c>
      <c r="L18" s="330"/>
      <c r="M18" s="330"/>
      <c r="N18" s="330"/>
      <c r="O18" s="330"/>
      <c r="P18" s="330"/>
      <c r="Q18" s="330"/>
      <c r="R18" s="330"/>
      <c r="S18" s="330"/>
      <c r="T18" s="330"/>
      <c r="U18" s="330"/>
      <c r="V18" s="330"/>
      <c r="W18" s="331"/>
      <c r="X18" s="406">
        <f>X16*9</f>
        <v>5361.2004549115354</v>
      </c>
    </row>
    <row r="19" spans="2:24" ht="18.600000000000001" customHeight="1">
      <c r="B19" s="69" t="str">
        <f t="shared" si="0"/>
        <v>Siaha MC</v>
      </c>
      <c r="C19" s="70">
        <v>19</v>
      </c>
      <c r="E19" s="152">
        <v>9</v>
      </c>
      <c r="F19" s="333" t="s">
        <v>229</v>
      </c>
      <c r="G19" s="405">
        <f>'Maubawk SC'!G27+'Zero CL'!G27+'New Latawh SC'!G27+'Old Siaha SC'!G27+'College Vaih CL'!G27+'Meisatla CL'!G27+'New Coloney CL'!G27+'Phalrang SC'!G27+'Rawmibawk SC'!G27+'Siahatla SC'!G27+'New Siaha CL'!G27+'Theiva SC'!G27+'Tuipui Ferry SC'!G27+'Kawlchaw E CL'!G27+'Tuisumpu SC'!G27</f>
        <v>457</v>
      </c>
      <c r="H19" s="327" t="s">
        <v>213</v>
      </c>
      <c r="I19" s="74"/>
      <c r="J19" s="134">
        <v>9</v>
      </c>
      <c r="K19" s="329" t="s">
        <v>230</v>
      </c>
      <c r="L19" s="330"/>
      <c r="M19" s="330"/>
      <c r="N19" s="330"/>
      <c r="O19" s="330"/>
      <c r="P19" s="330"/>
      <c r="Q19" s="330"/>
      <c r="R19" s="330"/>
      <c r="S19" s="330"/>
      <c r="T19" s="330"/>
      <c r="U19" s="330"/>
      <c r="V19" s="330"/>
      <c r="W19" s="331"/>
      <c r="X19" s="406">
        <f>37*G12/100</f>
        <v>13730.33</v>
      </c>
    </row>
    <row r="20" spans="2:24" ht="18.600000000000001" customHeight="1">
      <c r="B20" s="69" t="str">
        <f t="shared" si="0"/>
        <v>Siaha MC</v>
      </c>
      <c r="C20" s="70">
        <v>20</v>
      </c>
      <c r="E20" s="152">
        <v>10</v>
      </c>
      <c r="F20" s="333" t="s">
        <v>231</v>
      </c>
      <c r="G20" s="405">
        <f>'Maubawk SC'!G28+'Zero CL'!G28+'New Latawh SC'!G28+'Old Siaha SC'!G28+'College Vaih CL'!G28+'Meisatla CL'!G28+'New Coloney CL'!G28+'Phalrang SC'!G28+'Rawmibawk SC'!G28+'Siahatla SC'!G28+'New Siaha CL'!G28+'Theiva SC'!G28+'Tuipui Ferry SC'!G28+'Kawlchaw E CL'!G28+'Tuisumpu SC'!G28</f>
        <v>27</v>
      </c>
      <c r="H20" s="327" t="s">
        <v>213</v>
      </c>
      <c r="I20" s="74"/>
      <c r="J20" s="134">
        <v>10</v>
      </c>
      <c r="K20" s="329" t="s">
        <v>232</v>
      </c>
      <c r="L20" s="330"/>
      <c r="M20" s="330"/>
      <c r="N20" s="330"/>
      <c r="O20" s="330"/>
      <c r="P20" s="330"/>
      <c r="Q20" s="330"/>
      <c r="R20" s="330"/>
      <c r="S20" s="330"/>
      <c r="T20" s="330"/>
      <c r="U20" s="330"/>
      <c r="V20" s="330"/>
      <c r="W20" s="331"/>
      <c r="X20" s="406">
        <f>X19</f>
        <v>13730.33</v>
      </c>
    </row>
    <row r="21" spans="2:24" ht="18.600000000000001" customHeight="1">
      <c r="B21" s="69" t="str">
        <f t="shared" si="0"/>
        <v>Siaha MC</v>
      </c>
      <c r="C21" s="70">
        <v>21</v>
      </c>
      <c r="E21" s="152">
        <v>11</v>
      </c>
      <c r="F21" s="336" t="s">
        <v>233</v>
      </c>
      <c r="G21" s="405">
        <f>'Maubawk SC'!G29+'Zero CL'!G29+'New Latawh SC'!G29+'Old Siaha SC'!G29+'College Vaih CL'!G29+'Meisatla CL'!G29+'New Coloney CL'!G29+'Phalrang SC'!G29+'Rawmibawk SC'!G29+'Siahatla SC'!G29+'New Siaha CL'!G29+'Theiva SC'!G29+'Tuipui Ferry SC'!G29+'Kawlchaw E CL'!G29+'Tuisumpu SC'!G29</f>
        <v>38</v>
      </c>
      <c r="H21" s="327" t="s">
        <v>213</v>
      </c>
      <c r="I21" s="74"/>
      <c r="J21" s="134">
        <v>11</v>
      </c>
      <c r="K21" s="329" t="s">
        <v>234</v>
      </c>
      <c r="L21" s="330"/>
      <c r="M21" s="330"/>
      <c r="N21" s="330"/>
      <c r="O21" s="330"/>
      <c r="P21" s="330"/>
      <c r="Q21" s="330"/>
      <c r="R21" s="330"/>
      <c r="S21" s="330"/>
      <c r="T21" s="330"/>
      <c r="U21" s="330"/>
      <c r="V21" s="330"/>
      <c r="W21" s="331"/>
      <c r="X21" s="406">
        <f>X19</f>
        <v>13730.33</v>
      </c>
    </row>
    <row r="22" spans="2:24" ht="18.600000000000001" customHeight="1">
      <c r="B22" s="69" t="str">
        <f t="shared" si="0"/>
        <v>Siaha MC</v>
      </c>
      <c r="C22" s="70">
        <v>22</v>
      </c>
      <c r="E22" s="152">
        <v>12</v>
      </c>
      <c r="F22" s="336" t="s">
        <v>235</v>
      </c>
      <c r="G22" s="405">
        <f>'Maubawk SC'!G30+'Zero CL'!G30+'New Latawh SC'!G30+'Old Siaha SC'!G30+'College Vaih CL'!G30+'Meisatla CL'!G30+'New Coloney CL'!G30+'Phalrang SC'!G30+'Rawmibawk SC'!G30+'Siahatla SC'!G30+'New Siaha CL'!G30+'Theiva SC'!G30+'Tuipui Ferry SC'!G30+'Kawlchaw E CL'!G30+'Tuisumpu SC'!G30</f>
        <v>1</v>
      </c>
      <c r="H22" s="327" t="s">
        <v>213</v>
      </c>
      <c r="I22" s="74"/>
      <c r="J22" s="134">
        <v>12</v>
      </c>
      <c r="K22" s="329" t="s">
        <v>236</v>
      </c>
      <c r="L22" s="330"/>
      <c r="M22" s="330"/>
      <c r="N22" s="330"/>
      <c r="O22" s="330"/>
      <c r="P22" s="330"/>
      <c r="Q22" s="330"/>
      <c r="R22" s="330"/>
      <c r="S22" s="330"/>
      <c r="T22" s="330"/>
      <c r="U22" s="330"/>
      <c r="V22" s="330"/>
      <c r="W22" s="331"/>
      <c r="X22" s="406">
        <f>X19</f>
        <v>13730.33</v>
      </c>
    </row>
    <row r="23" spans="2:24" ht="18.600000000000001" customHeight="1">
      <c r="B23" s="69" t="str">
        <f t="shared" si="0"/>
        <v>Siaha MC</v>
      </c>
      <c r="C23" s="70">
        <v>23</v>
      </c>
      <c r="E23" s="152">
        <v>13</v>
      </c>
      <c r="F23" s="325" t="s">
        <v>237</v>
      </c>
      <c r="G23" s="405">
        <f>'Maubawk SC'!G31+'Zero CL'!G31+'New Latawh SC'!G31+'Old Siaha SC'!G31+'College Vaih CL'!G31+'Meisatla CL'!G31+'New Coloney CL'!G31+'Phalrang SC'!G31+'Rawmibawk SC'!G31+'Siahatla SC'!G31+'New Siaha CL'!G31+'Theiva SC'!G31+'Tuipui Ferry SC'!G31+'Kawlchaw E CL'!G31+'Tuisumpu SC'!G31</f>
        <v>0</v>
      </c>
      <c r="H23" s="327" t="s">
        <v>213</v>
      </c>
      <c r="I23" s="74"/>
      <c r="J23" s="134">
        <v>13</v>
      </c>
      <c r="K23" s="329" t="s">
        <v>238</v>
      </c>
      <c r="L23" s="330"/>
      <c r="M23" s="330"/>
      <c r="N23" s="330"/>
      <c r="O23" s="330"/>
      <c r="P23" s="330"/>
      <c r="Q23" s="330"/>
      <c r="R23" s="330"/>
      <c r="S23" s="330"/>
      <c r="T23" s="330"/>
      <c r="U23" s="330"/>
      <c r="V23" s="330"/>
      <c r="W23" s="331"/>
      <c r="X23" s="406">
        <f>49*X19/100</f>
        <v>6727.8617000000004</v>
      </c>
    </row>
    <row r="24" spans="2:24" ht="18.600000000000001" customHeight="1">
      <c r="B24" s="69" t="str">
        <f t="shared" si="0"/>
        <v>Siaha MC</v>
      </c>
      <c r="C24" s="70">
        <v>24</v>
      </c>
      <c r="E24" s="152">
        <v>14</v>
      </c>
      <c r="F24" s="325" t="s">
        <v>239</v>
      </c>
      <c r="G24" s="405">
        <f>'Maubawk SC'!G32+'Zero CL'!G32+'New Latawh SC'!G32+'Old Siaha SC'!G32+'College Vaih CL'!G32+'Meisatla CL'!G32+'New Coloney CL'!G32+'Phalrang SC'!G32+'Rawmibawk SC'!G32+'Siahatla SC'!G32+'New Siaha CL'!G32+'Theiva SC'!G32+'Tuipui Ferry SC'!G32+'Kawlchaw E CL'!G32+'Tuisumpu SC'!G32</f>
        <v>189</v>
      </c>
      <c r="H24" s="327" t="s">
        <v>213</v>
      </c>
      <c r="I24" s="74"/>
      <c r="J24" s="134">
        <v>14</v>
      </c>
      <c r="K24" s="329" t="s">
        <v>240</v>
      </c>
      <c r="L24" s="330"/>
      <c r="M24" s="330"/>
      <c r="N24" s="330"/>
      <c r="O24" s="330"/>
      <c r="P24" s="330"/>
      <c r="Q24" s="330"/>
      <c r="R24" s="330"/>
      <c r="S24" s="330"/>
      <c r="T24" s="330"/>
      <c r="U24" s="330"/>
      <c r="V24" s="330"/>
      <c r="W24" s="331"/>
      <c r="X24" s="406">
        <f>49*X19/100</f>
        <v>6727.8617000000004</v>
      </c>
    </row>
    <row r="25" spans="2:24" ht="21" customHeight="1">
      <c r="B25" s="69" t="str">
        <f t="shared" si="0"/>
        <v>Siaha MC</v>
      </c>
      <c r="C25" s="70">
        <v>25</v>
      </c>
      <c r="E25" s="152">
        <v>15</v>
      </c>
      <c r="F25" s="337" t="s">
        <v>609</v>
      </c>
      <c r="G25" s="405">
        <f>'Maubawk SC'!G33+'Zero CL'!G33+'New Latawh SC'!G33+'Old Siaha SC'!G33+'College Vaih CL'!G33+'Meisatla CL'!G33+'New Coloney CL'!G33+'Phalrang SC'!G33+'Rawmibawk SC'!G33+'Siahatla SC'!G33+'New Siaha CL'!G33+'Theiva SC'!G33+'Tuipui Ferry SC'!G33+'Kawlchaw E CL'!G33+'Tuisumpu SC'!G33</f>
        <v>54</v>
      </c>
      <c r="H25" s="327" t="s">
        <v>213</v>
      </c>
      <c r="I25" s="74"/>
      <c r="J25" s="134">
        <v>16</v>
      </c>
      <c r="K25" s="329" t="s">
        <v>241</v>
      </c>
      <c r="L25" s="330"/>
      <c r="M25" s="330"/>
      <c r="N25" s="330"/>
      <c r="O25" s="330"/>
      <c r="P25" s="330"/>
      <c r="Q25" s="330"/>
      <c r="R25" s="330"/>
      <c r="S25" s="330"/>
      <c r="T25" s="330"/>
      <c r="U25" s="330"/>
      <c r="V25" s="330"/>
      <c r="W25" s="331"/>
      <c r="X25" s="406">
        <f>12*G12/100</f>
        <v>4453.08</v>
      </c>
    </row>
    <row r="26" spans="2:24" ht="21" customHeight="1">
      <c r="B26" s="69" t="str">
        <f t="shared" si="0"/>
        <v>Siaha MC</v>
      </c>
      <c r="C26" s="70">
        <v>26</v>
      </c>
      <c r="E26" s="152">
        <v>16</v>
      </c>
      <c r="F26" s="337" t="s">
        <v>564</v>
      </c>
      <c r="G26" s="405">
        <f>'Maubawk SC'!G34+'Zero CL'!G34+'New Latawh SC'!G34+'Old Siaha SC'!G34+'College Vaih CL'!G34+'Meisatla CL'!G34+'New Coloney CL'!G34+'Phalrang SC'!G34+'Rawmibawk SC'!G34+'Siahatla SC'!G34+'New Siaha CL'!G34+'Theiva SC'!G34+'Tuipui Ferry SC'!G34+'Kawlchaw E CL'!G34+'Tuisumpu SC'!G34</f>
        <v>44</v>
      </c>
      <c r="H26" s="327" t="s">
        <v>213</v>
      </c>
      <c r="I26" s="74"/>
    </row>
    <row r="27" spans="2:24" ht="21" customHeight="1">
      <c r="B27" s="69" t="str">
        <f t="shared" si="0"/>
        <v>Siaha MC</v>
      </c>
      <c r="C27" s="70">
        <v>27</v>
      </c>
      <c r="E27" s="152"/>
      <c r="F27" s="340" t="s">
        <v>727</v>
      </c>
      <c r="G27" s="405">
        <f>'Maubawk SC'!G35+'Zero CL'!G35+'New Latawh SC'!G35+'Old Siaha SC'!G35+'College Vaih CL'!G35+'Meisatla CL'!G35+'New Coloney CL'!G35+'Phalrang SC'!G35+'Rawmibawk SC'!G35+'Siahatla SC'!G35+'New Siaha CL'!G35+'Theiva SC'!G35+'Tuipui Ferry SC'!G35+'Kawlchaw E CL'!G35+'Tuisumpu SC'!G35</f>
        <v>12.299999999999988</v>
      </c>
      <c r="H27" s="342">
        <f>G27/((T54-(10*T54/100)))</f>
        <v>5.766526019690571E-2</v>
      </c>
      <c r="I27" s="74"/>
    </row>
    <row r="28" spans="2:24" ht="9" customHeight="1">
      <c r="B28" s="69" t="str">
        <f t="shared" si="0"/>
        <v>Siaha MC</v>
      </c>
      <c r="C28" s="70">
        <v>28</v>
      </c>
      <c r="E28" s="182"/>
      <c r="F28" s="408"/>
    </row>
    <row r="29" spans="2:24" ht="5.4" customHeight="1">
      <c r="B29" s="69" t="str">
        <f t="shared" si="0"/>
        <v>Siaha MC</v>
      </c>
      <c r="C29" s="70">
        <v>29</v>
      </c>
      <c r="E29" s="71"/>
      <c r="F29" s="71"/>
      <c r="G29" s="227"/>
      <c r="H29" s="74"/>
      <c r="I29" s="74"/>
      <c r="J29" s="74"/>
      <c r="K29" s="74"/>
      <c r="L29" s="74"/>
      <c r="M29" s="74"/>
      <c r="N29" s="74"/>
      <c r="O29" s="74"/>
      <c r="P29" s="74"/>
      <c r="Q29" s="74"/>
      <c r="R29" s="74"/>
      <c r="S29" s="74"/>
      <c r="T29" s="74"/>
      <c r="U29" s="75"/>
      <c r="V29" s="74"/>
      <c r="W29" s="75"/>
      <c r="X29" s="69"/>
    </row>
    <row r="30" spans="2:24" ht="14.25" customHeight="1">
      <c r="B30" s="69" t="str">
        <f t="shared" si="0"/>
        <v>Siaha MC</v>
      </c>
      <c r="C30" s="70">
        <v>30</v>
      </c>
      <c r="D30" s="71" t="s">
        <v>63</v>
      </c>
      <c r="E30" s="343" t="s">
        <v>611</v>
      </c>
      <c r="F30" s="189"/>
      <c r="G30" s="238" t="s">
        <v>59</v>
      </c>
      <c r="H30" s="190" t="s">
        <v>35</v>
      </c>
      <c r="I30" s="190" t="s">
        <v>36</v>
      </c>
      <c r="J30" s="190" t="s">
        <v>37</v>
      </c>
      <c r="K30" s="190" t="s">
        <v>38</v>
      </c>
      <c r="L30" s="190" t="s">
        <v>39</v>
      </c>
      <c r="M30" s="190" t="s">
        <v>40</v>
      </c>
      <c r="N30" s="190" t="s">
        <v>41</v>
      </c>
      <c r="O30" s="190" t="s">
        <v>42</v>
      </c>
      <c r="P30" s="190" t="s">
        <v>43</v>
      </c>
      <c r="Q30" s="190" t="s">
        <v>44</v>
      </c>
      <c r="R30" s="190" t="s">
        <v>45</v>
      </c>
      <c r="S30" s="190" t="s">
        <v>46</v>
      </c>
      <c r="T30" s="130" t="s">
        <v>47</v>
      </c>
      <c r="U30" s="131" t="s">
        <v>48</v>
      </c>
      <c r="V30" s="239" t="s">
        <v>49</v>
      </c>
      <c r="W30" s="344" t="s">
        <v>116</v>
      </c>
      <c r="X30" s="130" t="s">
        <v>51</v>
      </c>
    </row>
    <row r="31" spans="2:24" ht="1.5" customHeight="1">
      <c r="B31" s="69" t="str">
        <f t="shared" si="0"/>
        <v>Siaha MC</v>
      </c>
      <c r="C31" s="70">
        <v>31</v>
      </c>
      <c r="D31" s="125"/>
      <c r="E31" s="70"/>
      <c r="F31" s="183"/>
      <c r="G31" s="181"/>
      <c r="H31" s="185"/>
      <c r="I31" s="185"/>
      <c r="J31" s="185"/>
      <c r="K31" s="185"/>
      <c r="L31" s="185"/>
      <c r="M31" s="185"/>
      <c r="N31" s="185"/>
      <c r="O31" s="185"/>
      <c r="P31" s="185"/>
      <c r="Q31" s="185"/>
      <c r="R31" s="185"/>
      <c r="S31" s="185"/>
      <c r="T31" s="74"/>
      <c r="U31" s="75"/>
      <c r="V31" s="186"/>
      <c r="W31" s="75"/>
      <c r="X31" s="69"/>
    </row>
    <row r="32" spans="2:24" ht="20.399999999999999" customHeight="1">
      <c r="B32" s="69" t="str">
        <f t="shared" si="0"/>
        <v>Siaha MC</v>
      </c>
      <c r="C32" s="70">
        <v>32</v>
      </c>
      <c r="D32" s="125"/>
      <c r="E32" s="345">
        <v>1</v>
      </c>
      <c r="F32" s="168" t="s">
        <v>290</v>
      </c>
      <c r="G32" s="193" t="s">
        <v>86</v>
      </c>
      <c r="H32" s="409">
        <f>'Maubawk SC'!H40+'Zero CL'!H40+'New Latawh SC'!H40+'Old Siaha SC'!H40+'College Vaih CL'!H40+'Meisatla CL'!H40+'New Coloney CL'!H40+'Phalrang SC'!H40+'Rawmibawk SC'!H40+'Siahatla SC'!H40+'New Siaha CL'!H40+'Theiva SC'!H40+'Tuipui Ferry SC'!H40+'Kawlchaw E CL'!H40+'Tuisumpu SC'!H40</f>
        <v>38</v>
      </c>
      <c r="I32" s="409">
        <f>'Maubawk SC'!I40+'Zero CL'!I40+'New Latawh SC'!I40+'Old Siaha SC'!I40+'College Vaih CL'!I40+'Meisatla CL'!I40+'New Coloney CL'!I40+'Phalrang SC'!I40+'Rawmibawk SC'!I40+'Siahatla SC'!I40+'New Siaha CL'!I40+'Theiva SC'!I40+'Tuipui Ferry SC'!I40+'Kawlchaw E CL'!I40+'Tuisumpu SC'!I40</f>
        <v>26</v>
      </c>
      <c r="J32" s="409">
        <f>'Maubawk SC'!J40+'Zero CL'!J40+'New Latawh SC'!J40+'Old Siaha SC'!J40+'College Vaih CL'!J40+'Meisatla CL'!J40+'New Coloney CL'!J40+'Phalrang SC'!J40+'Rawmibawk SC'!J40+'Siahatla SC'!J40+'New Siaha CL'!J40+'Theiva SC'!J40+'Tuipui Ferry SC'!J40+'Kawlchaw E CL'!J40+'Tuisumpu SC'!J40</f>
        <v>27</v>
      </c>
      <c r="K32" s="409">
        <f>'Maubawk SC'!K40+'Zero CL'!K40+'New Latawh SC'!K40+'Old Siaha SC'!K40+'College Vaih CL'!K40+'Meisatla CL'!K40+'New Coloney CL'!K40+'Phalrang SC'!K40+'Rawmibawk SC'!K40+'Siahatla SC'!K40+'New Siaha CL'!K40+'Theiva SC'!K40+'Tuipui Ferry SC'!K40+'Kawlchaw E CL'!K40+'Tuisumpu SC'!K40</f>
        <v>37</v>
      </c>
      <c r="L32" s="409">
        <f>'Maubawk SC'!L40+'Zero CL'!L40+'New Latawh SC'!L40+'Old Siaha SC'!L40+'College Vaih CL'!L40+'Meisatla CL'!L40+'New Coloney CL'!L40+'Phalrang SC'!L40+'Rawmibawk SC'!L40+'Siahatla SC'!L40+'New Siaha CL'!L40+'Theiva SC'!L40+'Tuipui Ferry SC'!L40+'Kawlchaw E CL'!L40+'Tuisumpu SC'!L40</f>
        <v>41</v>
      </c>
      <c r="M32" s="409">
        <f>'Maubawk SC'!M40+'Zero CL'!M40+'New Latawh SC'!M40+'Old Siaha SC'!M40+'College Vaih CL'!M40+'Meisatla CL'!M40+'New Coloney CL'!M40+'Phalrang SC'!M40+'Rawmibawk SC'!M40+'Siahatla SC'!M40+'New Siaha CL'!M40+'Theiva SC'!M40+'Tuipui Ferry SC'!M40+'Kawlchaw E CL'!M40+'Tuisumpu SC'!M40</f>
        <v>0</v>
      </c>
      <c r="N32" s="409">
        <f>'Maubawk SC'!N40+'Zero CL'!N40+'New Latawh SC'!N40+'Old Siaha SC'!N40+'College Vaih CL'!N40+'Meisatla CL'!N40+'New Coloney CL'!N40+'Phalrang SC'!N40+'Rawmibawk SC'!N40+'Siahatla SC'!N40+'New Siaha CL'!N40+'Theiva SC'!N40+'Tuipui Ferry SC'!N40+'Kawlchaw E CL'!N40+'Tuisumpu SC'!N40</f>
        <v>0</v>
      </c>
      <c r="O32" s="409">
        <f>'Maubawk SC'!O40+'Zero CL'!O40+'New Latawh SC'!O40+'Old Siaha SC'!O40+'College Vaih CL'!O40+'Meisatla CL'!O40+'New Coloney CL'!O40+'Phalrang SC'!O40+'Rawmibawk SC'!O40+'Siahatla SC'!O40+'New Siaha CL'!O40+'Theiva SC'!O40+'Tuipui Ferry SC'!O40+'Kawlchaw E CL'!O40+'Tuisumpu SC'!O40</f>
        <v>0</v>
      </c>
      <c r="P32" s="409">
        <f>'Maubawk SC'!P40+'Zero CL'!P40+'New Latawh SC'!P40+'Old Siaha SC'!P40+'College Vaih CL'!P40+'Meisatla CL'!P40+'New Coloney CL'!P40+'Phalrang SC'!P40+'Rawmibawk SC'!P40+'Siahatla SC'!P40+'New Siaha CL'!P40+'Theiva SC'!P40+'Tuipui Ferry SC'!P40+'Kawlchaw E CL'!P40+'Tuisumpu SC'!P40</f>
        <v>0</v>
      </c>
      <c r="Q32" s="409">
        <f>'Maubawk SC'!Q40+'Zero CL'!Q40+'New Latawh SC'!Q40+'Old Siaha SC'!Q40+'College Vaih CL'!Q40+'Meisatla CL'!Q40+'New Coloney CL'!Q40+'Phalrang SC'!Q40+'Rawmibawk SC'!Q40+'Siahatla SC'!Q40+'New Siaha CL'!Q40+'Theiva SC'!Q40+'Tuipui Ferry SC'!Q40+'Kawlchaw E CL'!Q40+'Tuisumpu SC'!Q40</f>
        <v>0</v>
      </c>
      <c r="R32" s="409">
        <f>'Maubawk SC'!R40+'Zero CL'!R40+'New Latawh SC'!R40+'Old Siaha SC'!R40+'College Vaih CL'!R40+'Meisatla CL'!R40+'New Coloney CL'!R40+'Phalrang SC'!R40+'Rawmibawk SC'!R40+'Siahatla SC'!R40+'New Siaha CL'!R40+'Theiva SC'!R40+'Tuipui Ferry SC'!R40+'Kawlchaw E CL'!R40+'Tuisumpu SC'!R40</f>
        <v>0</v>
      </c>
      <c r="S32" s="409">
        <f>'Maubawk SC'!S40+'Zero CL'!S40+'New Latawh SC'!S40+'Old Siaha SC'!S40+'College Vaih CL'!S40+'Meisatla CL'!S40+'New Coloney CL'!S40+'Phalrang SC'!S40+'Rawmibawk SC'!S40+'Siahatla SC'!S40+'New Siaha CL'!S40+'Theiva SC'!S40+'Tuipui Ferry SC'!S40+'Kawlchaw E CL'!S40+'Tuisumpu SC'!S40</f>
        <v>0</v>
      </c>
      <c r="T32" s="409">
        <f>'Maubawk SC'!T40+'Zero CL'!T40+'New Latawh SC'!T40+'Old Siaha SC'!T40+'College Vaih CL'!T40+'Meisatla CL'!T40+'New Coloney CL'!T40+'Phalrang SC'!T40+'Rawmibawk SC'!T40+'Siahatla SC'!T40+'New Siaha CL'!T40+'Theiva SC'!T40+'Tuipui Ferry SC'!T40+'Kawlchaw E CL'!T40+'Tuisumpu SC'!T40</f>
        <v>169</v>
      </c>
      <c r="U32" s="409">
        <f>'Maubawk SC'!U40+'Zero CL'!U40+'New Latawh SC'!U40+'Old Siaha SC'!U40+'College Vaih CL'!U40+'Meisatla CL'!U40+'New Coloney CL'!U40+'Phalrang SC'!U40+'Rawmibawk SC'!U40+'Siahatla SC'!U40+'New Siaha CL'!U40+'Theiva SC'!U40+'Tuipui Ferry SC'!U40+'Kawlchaw E CL'!U40+'Tuisumpu SC'!U40</f>
        <v>237</v>
      </c>
      <c r="V32" s="171">
        <f>IF(U32=0,0,T32/U32)</f>
        <v>0.71308016877637126</v>
      </c>
      <c r="W32" s="199">
        <v>5</v>
      </c>
      <c r="X32" s="177"/>
    </row>
    <row r="33" spans="2:24" ht="22.5" customHeight="1">
      <c r="B33" s="69" t="str">
        <f t="shared" si="0"/>
        <v>Siaha MC</v>
      </c>
      <c r="C33" s="70">
        <v>33</v>
      </c>
      <c r="D33" s="125"/>
      <c r="E33" s="345">
        <v>2</v>
      </c>
      <c r="F33" s="346" t="s">
        <v>291</v>
      </c>
      <c r="G33" s="193" t="s">
        <v>86</v>
      </c>
      <c r="H33" s="409">
        <f>'Maubawk SC'!H41+'Zero CL'!H41+'New Latawh SC'!H41+'Old Siaha SC'!H41+'College Vaih CL'!H41+'Meisatla CL'!H41+'New Coloney CL'!H41+'Phalrang SC'!H41+'Rawmibawk SC'!H41+'Siahatla SC'!H41+'New Siaha CL'!H41+'Theiva SC'!H41+'Tuipui Ferry SC'!H41+'Kawlchaw E CL'!H41+'Tuisumpu SC'!H41</f>
        <v>50</v>
      </c>
      <c r="I33" s="409">
        <f>'Maubawk SC'!I41+'Zero CL'!I41+'New Latawh SC'!I41+'Old Siaha SC'!I41+'College Vaih CL'!I41+'Meisatla CL'!I41+'New Coloney CL'!I41+'Phalrang SC'!I41+'Rawmibawk SC'!I41+'Siahatla SC'!I41+'New Siaha CL'!I41+'Theiva SC'!I41+'Tuipui Ferry SC'!I41+'Kawlchaw E CL'!I41+'Tuisumpu SC'!I41</f>
        <v>17</v>
      </c>
      <c r="J33" s="409">
        <f>'Maubawk SC'!J41+'Zero CL'!J41+'New Latawh SC'!J41+'Old Siaha SC'!J41+'College Vaih CL'!J41+'Meisatla CL'!J41+'New Coloney CL'!J41+'Phalrang SC'!J41+'Rawmibawk SC'!J41+'Siahatla SC'!J41+'New Siaha CL'!J41+'Theiva SC'!J41+'Tuipui Ferry SC'!J41+'Kawlchaw E CL'!J41+'Tuisumpu SC'!J41</f>
        <v>63</v>
      </c>
      <c r="K33" s="409">
        <f>'Maubawk SC'!K41+'Zero CL'!K41+'New Latawh SC'!K41+'Old Siaha SC'!K41+'College Vaih CL'!K41+'Meisatla CL'!K41+'New Coloney CL'!K41+'Phalrang SC'!K41+'Rawmibawk SC'!K41+'Siahatla SC'!K41+'New Siaha CL'!K41+'Theiva SC'!K41+'Tuipui Ferry SC'!K41+'Kawlchaw E CL'!K41+'Tuisumpu SC'!K41</f>
        <v>183</v>
      </c>
      <c r="L33" s="409">
        <f>'Maubawk SC'!L41+'Zero CL'!L41+'New Latawh SC'!L41+'Old Siaha SC'!L41+'College Vaih CL'!L41+'Meisatla CL'!L41+'New Coloney CL'!L41+'Phalrang SC'!L41+'Rawmibawk SC'!L41+'Siahatla SC'!L41+'New Siaha CL'!L41+'Theiva SC'!L41+'Tuipui Ferry SC'!L41+'Kawlchaw E CL'!L41+'Tuisumpu SC'!L41</f>
        <v>46</v>
      </c>
      <c r="M33" s="409">
        <f>'Maubawk SC'!M41+'Zero CL'!M41+'New Latawh SC'!M41+'Old Siaha SC'!M41+'College Vaih CL'!M41+'Meisatla CL'!M41+'New Coloney CL'!M41+'Phalrang SC'!M41+'Rawmibawk SC'!M41+'Siahatla SC'!M41+'New Siaha CL'!M41+'Theiva SC'!M41+'Tuipui Ferry SC'!M41+'Kawlchaw E CL'!M41+'Tuisumpu SC'!M41</f>
        <v>0</v>
      </c>
      <c r="N33" s="409">
        <f>'Maubawk SC'!N41+'Zero CL'!N41+'New Latawh SC'!N41+'Old Siaha SC'!N41+'College Vaih CL'!N41+'Meisatla CL'!N41+'New Coloney CL'!N41+'Phalrang SC'!N41+'Rawmibawk SC'!N41+'Siahatla SC'!N41+'New Siaha CL'!N41+'Theiva SC'!N41+'Tuipui Ferry SC'!N41+'Kawlchaw E CL'!N41+'Tuisumpu SC'!N41</f>
        <v>0</v>
      </c>
      <c r="O33" s="409">
        <f>'Maubawk SC'!O41+'Zero CL'!O41+'New Latawh SC'!O41+'Old Siaha SC'!O41+'College Vaih CL'!O41+'Meisatla CL'!O41+'New Coloney CL'!O41+'Phalrang SC'!O41+'Rawmibawk SC'!O41+'Siahatla SC'!O41+'New Siaha CL'!O41+'Theiva SC'!O41+'Tuipui Ferry SC'!O41+'Kawlchaw E CL'!O41+'Tuisumpu SC'!O41</f>
        <v>0</v>
      </c>
      <c r="P33" s="409">
        <f>'Maubawk SC'!P41+'Zero CL'!P41+'New Latawh SC'!P41+'Old Siaha SC'!P41+'College Vaih CL'!P41+'Meisatla CL'!P41+'New Coloney CL'!P41+'Phalrang SC'!P41+'Rawmibawk SC'!P41+'Siahatla SC'!P41+'New Siaha CL'!P41+'Theiva SC'!P41+'Tuipui Ferry SC'!P41+'Kawlchaw E CL'!P41+'Tuisumpu SC'!P41</f>
        <v>0</v>
      </c>
      <c r="Q33" s="409">
        <f>'Maubawk SC'!Q41+'Zero CL'!Q41+'New Latawh SC'!Q41+'Old Siaha SC'!Q41+'College Vaih CL'!Q41+'Meisatla CL'!Q41+'New Coloney CL'!Q41+'Phalrang SC'!Q41+'Rawmibawk SC'!Q41+'Siahatla SC'!Q41+'New Siaha CL'!Q41+'Theiva SC'!Q41+'Tuipui Ferry SC'!Q41+'Kawlchaw E CL'!Q41+'Tuisumpu SC'!Q41</f>
        <v>0</v>
      </c>
      <c r="R33" s="409">
        <f>'Maubawk SC'!R41+'Zero CL'!R41+'New Latawh SC'!R41+'Old Siaha SC'!R41+'College Vaih CL'!R41+'Meisatla CL'!R41+'New Coloney CL'!R41+'Phalrang SC'!R41+'Rawmibawk SC'!R41+'Siahatla SC'!R41+'New Siaha CL'!R41+'Theiva SC'!R41+'Tuipui Ferry SC'!R41+'Kawlchaw E CL'!R41+'Tuisumpu SC'!R41</f>
        <v>0</v>
      </c>
      <c r="S33" s="409">
        <f>'Maubawk SC'!S41+'Zero CL'!S41+'New Latawh SC'!S41+'Old Siaha SC'!S41+'College Vaih CL'!S41+'Meisatla CL'!S41+'New Coloney CL'!S41+'Phalrang SC'!S41+'Rawmibawk SC'!S41+'Siahatla SC'!S41+'New Siaha CL'!S41+'Theiva SC'!S41+'Tuipui Ferry SC'!S41+'Kawlchaw E CL'!S41+'Tuisumpu SC'!S41</f>
        <v>0</v>
      </c>
      <c r="T33" s="409">
        <f>'Maubawk SC'!T41+'Zero CL'!T41+'New Latawh SC'!T41+'Old Siaha SC'!T41+'College Vaih CL'!T41+'Meisatla CL'!T41+'New Coloney CL'!T41+'Phalrang SC'!T41+'Rawmibawk SC'!T41+'Siahatla SC'!T41+'New Siaha CL'!T41+'Theiva SC'!T41+'Tuipui Ferry SC'!T41+'Kawlchaw E CL'!T41+'Tuisumpu SC'!T41</f>
        <v>359</v>
      </c>
      <c r="U33" s="409">
        <f>'Maubawk SC'!U41+'Zero CL'!U41+'New Latawh SC'!U41+'Old Siaha SC'!U41+'College Vaih CL'!U41+'Meisatla CL'!U41+'New Coloney CL'!U41+'Phalrang SC'!U41+'Rawmibawk SC'!U41+'Siahatla SC'!U41+'New Siaha CL'!U41+'Theiva SC'!U41+'Tuipui Ferry SC'!U41+'Kawlchaw E CL'!U41+'Tuisumpu SC'!U41</f>
        <v>6176</v>
      </c>
      <c r="V33" s="171">
        <f>IF(U33=0,0,T33/U33)</f>
        <v>5.812823834196891E-2</v>
      </c>
      <c r="W33" s="199">
        <v>10</v>
      </c>
      <c r="X33" s="200" t="s">
        <v>796</v>
      </c>
    </row>
    <row r="34" spans="2:24" ht="20.399999999999999" customHeight="1">
      <c r="B34" s="69" t="str">
        <f t="shared" si="0"/>
        <v>Siaha MC</v>
      </c>
      <c r="C34" s="70">
        <v>34</v>
      </c>
      <c r="D34" s="125"/>
      <c r="E34" s="345">
        <v>3</v>
      </c>
      <c r="F34" s="242" t="s">
        <v>673</v>
      </c>
      <c r="G34" s="193" t="s">
        <v>86</v>
      </c>
      <c r="H34" s="409">
        <f>'Maubawk SC'!H42+'Zero CL'!H42+'New Latawh SC'!H42+'Old Siaha SC'!H42+'College Vaih CL'!H42+'Meisatla CL'!H42+'New Coloney CL'!H42+'Phalrang SC'!H42+'Rawmibawk SC'!H42+'Siahatla SC'!H42+'New Siaha CL'!H42+'Theiva SC'!H42+'Tuipui Ferry SC'!H42+'Kawlchaw E CL'!H42+'Tuisumpu SC'!H42</f>
        <v>15</v>
      </c>
      <c r="I34" s="409">
        <f>'Maubawk SC'!I42+'Zero CL'!I42+'New Latawh SC'!I42+'Old Siaha SC'!I42+'College Vaih CL'!I42+'Meisatla CL'!I42+'New Coloney CL'!I42+'Phalrang SC'!I42+'Rawmibawk SC'!I42+'Siahatla SC'!I42+'New Siaha CL'!I42+'Theiva SC'!I42+'Tuipui Ferry SC'!I42+'Kawlchaw E CL'!I42+'Tuisumpu SC'!I42</f>
        <v>16</v>
      </c>
      <c r="J34" s="409">
        <f>'Maubawk SC'!J42+'Zero CL'!J42+'New Latawh SC'!J42+'Old Siaha SC'!J42+'College Vaih CL'!J42+'Meisatla CL'!J42+'New Coloney CL'!J42+'Phalrang SC'!J42+'Rawmibawk SC'!J42+'Siahatla SC'!J42+'New Siaha CL'!J42+'Theiva SC'!J42+'Tuipui Ferry SC'!J42+'Kawlchaw E CL'!J42+'Tuisumpu SC'!J42</f>
        <v>19</v>
      </c>
      <c r="K34" s="409">
        <f>'Maubawk SC'!K42+'Zero CL'!K42+'New Latawh SC'!K42+'Old Siaha SC'!K42+'College Vaih CL'!K42+'Meisatla CL'!K42+'New Coloney CL'!K42+'Phalrang SC'!K42+'Rawmibawk SC'!K42+'Siahatla SC'!K42+'New Siaha CL'!K42+'Theiva SC'!K42+'Tuipui Ferry SC'!K42+'Kawlchaw E CL'!K42+'Tuisumpu SC'!K42</f>
        <v>17</v>
      </c>
      <c r="L34" s="409">
        <f>'Maubawk SC'!L42+'Zero CL'!L42+'New Latawh SC'!L42+'Old Siaha SC'!L42+'College Vaih CL'!L42+'Meisatla CL'!L42+'New Coloney CL'!L42+'Phalrang SC'!L42+'Rawmibawk SC'!L42+'Siahatla SC'!L42+'New Siaha CL'!L42+'Theiva SC'!L42+'Tuipui Ferry SC'!L42+'Kawlchaw E CL'!L42+'Tuisumpu SC'!L42</f>
        <v>17</v>
      </c>
      <c r="M34" s="409">
        <f>'Maubawk SC'!M42+'Zero CL'!M42+'New Latawh SC'!M42+'Old Siaha SC'!M42+'College Vaih CL'!M42+'Meisatla CL'!M42+'New Coloney CL'!M42+'Phalrang SC'!M42+'Rawmibawk SC'!M42+'Siahatla SC'!M42+'New Siaha CL'!M42+'Theiva SC'!M42+'Tuipui Ferry SC'!M42+'Kawlchaw E CL'!M42+'Tuisumpu SC'!M42</f>
        <v>0</v>
      </c>
      <c r="N34" s="409">
        <f>'Maubawk SC'!N42+'Zero CL'!N42+'New Latawh SC'!N42+'Old Siaha SC'!N42+'College Vaih CL'!N42+'Meisatla CL'!N42+'New Coloney CL'!N42+'Phalrang SC'!N42+'Rawmibawk SC'!N42+'Siahatla SC'!N42+'New Siaha CL'!N42+'Theiva SC'!N42+'Tuipui Ferry SC'!N42+'Kawlchaw E CL'!N42+'Tuisumpu SC'!N42</f>
        <v>0</v>
      </c>
      <c r="O34" s="409">
        <f>'Maubawk SC'!O42+'Zero CL'!O42+'New Latawh SC'!O42+'Old Siaha SC'!O42+'College Vaih CL'!O42+'Meisatla CL'!O42+'New Coloney CL'!O42+'Phalrang SC'!O42+'Rawmibawk SC'!O42+'Siahatla SC'!O42+'New Siaha CL'!O42+'Theiva SC'!O42+'Tuipui Ferry SC'!O42+'Kawlchaw E CL'!O42+'Tuisumpu SC'!O42</f>
        <v>0</v>
      </c>
      <c r="P34" s="409">
        <f>'Maubawk SC'!P42+'Zero CL'!P42+'New Latawh SC'!P42+'Old Siaha SC'!P42+'College Vaih CL'!P42+'Meisatla CL'!P42+'New Coloney CL'!P42+'Phalrang SC'!P42+'Rawmibawk SC'!P42+'Siahatla SC'!P42+'New Siaha CL'!P42+'Theiva SC'!P42+'Tuipui Ferry SC'!P42+'Kawlchaw E CL'!P42+'Tuisumpu SC'!P42</f>
        <v>0</v>
      </c>
      <c r="Q34" s="409">
        <f>'Maubawk SC'!Q42+'Zero CL'!Q42+'New Latawh SC'!Q42+'Old Siaha SC'!Q42+'College Vaih CL'!Q42+'Meisatla CL'!Q42+'New Coloney CL'!Q42+'Phalrang SC'!Q42+'Rawmibawk SC'!Q42+'Siahatla SC'!Q42+'New Siaha CL'!Q42+'Theiva SC'!Q42+'Tuipui Ferry SC'!Q42+'Kawlchaw E CL'!Q42+'Tuisumpu SC'!Q42</f>
        <v>0</v>
      </c>
      <c r="R34" s="409">
        <f>'Maubawk SC'!R42+'Zero CL'!R42+'New Latawh SC'!R42+'Old Siaha SC'!R42+'College Vaih CL'!R42+'Meisatla CL'!R42+'New Coloney CL'!R42+'Phalrang SC'!R42+'Rawmibawk SC'!R42+'Siahatla SC'!R42+'New Siaha CL'!R42+'Theiva SC'!R42+'Tuipui Ferry SC'!R42+'Kawlchaw E CL'!R42+'Tuisumpu SC'!R42</f>
        <v>0</v>
      </c>
      <c r="S34" s="409">
        <f>'Maubawk SC'!S42+'Zero CL'!S42+'New Latawh SC'!S42+'Old Siaha SC'!S42+'College Vaih CL'!S42+'Meisatla CL'!S42+'New Coloney CL'!S42+'Phalrang SC'!S42+'Rawmibawk SC'!S42+'Siahatla SC'!S42+'New Siaha CL'!S42+'Theiva SC'!S42+'Tuipui Ferry SC'!S42+'Kawlchaw E CL'!S42+'Tuisumpu SC'!S42</f>
        <v>0</v>
      </c>
      <c r="T34" s="409">
        <f>'Maubawk SC'!T42+'Zero CL'!T42+'New Latawh SC'!T42+'Old Siaha SC'!T42+'College Vaih CL'!T42+'Meisatla CL'!T42+'New Coloney CL'!T42+'Phalrang SC'!T42+'Rawmibawk SC'!T42+'Siahatla SC'!T42+'New Siaha CL'!T42+'Theiva SC'!T42+'Tuipui Ferry SC'!T42+'Kawlchaw E CL'!T42+'Tuisumpu SC'!T42</f>
        <v>84</v>
      </c>
      <c r="U34" s="409">
        <f>'Maubawk SC'!U42+'Zero CL'!U42+'New Latawh SC'!U42+'Old Siaha SC'!U42+'College Vaih CL'!U42+'Meisatla CL'!U42+'New Coloney CL'!U42+'Phalrang SC'!U42+'Rawmibawk SC'!U42+'Siahatla SC'!U42+'New Siaha CL'!U42+'Theiva SC'!U42+'Tuipui Ferry SC'!U42+'Kawlchaw E CL'!U42+'Tuisumpu SC'!U42</f>
        <v>58</v>
      </c>
      <c r="V34" s="171">
        <f>IF(U34=0,0,T34/U34)</f>
        <v>1.4482758620689655</v>
      </c>
      <c r="W34" s="199">
        <v>10</v>
      </c>
      <c r="X34" s="200"/>
    </row>
    <row r="35" spans="2:24" ht="21" customHeight="1">
      <c r="B35" s="69" t="str">
        <f t="shared" si="0"/>
        <v>Siaha MC</v>
      </c>
      <c r="C35" s="70">
        <v>35</v>
      </c>
      <c r="D35" s="125"/>
      <c r="E35" s="345">
        <v>4</v>
      </c>
      <c r="F35" s="153" t="s">
        <v>610</v>
      </c>
      <c r="G35" s="193" t="s">
        <v>86</v>
      </c>
      <c r="H35" s="409">
        <f>'Maubawk SC'!H43+'Zero CL'!H43+'New Latawh SC'!H43+'Old Siaha SC'!H43+'College Vaih CL'!H43+'Meisatla CL'!H43+'New Coloney CL'!H43+'Phalrang SC'!H43+'Rawmibawk SC'!H43+'Siahatla SC'!H43+'New Siaha CL'!H43+'Theiva SC'!H43+'Tuipui Ferry SC'!H43+'Kawlchaw E CL'!H43+'Tuisumpu SC'!H43</f>
        <v>13</v>
      </c>
      <c r="I35" s="409">
        <f>'Maubawk SC'!I43+'Zero CL'!I43+'New Latawh SC'!I43+'Old Siaha SC'!I43+'College Vaih CL'!I43+'Meisatla CL'!I43+'New Coloney CL'!I43+'Phalrang SC'!I43+'Rawmibawk SC'!I43+'Siahatla SC'!I43+'New Siaha CL'!I43+'Theiva SC'!I43+'Tuipui Ferry SC'!I43+'Kawlchaw E CL'!I43+'Tuisumpu SC'!I43</f>
        <v>13</v>
      </c>
      <c r="J35" s="409">
        <f>'Maubawk SC'!J43+'Zero CL'!J43+'New Latawh SC'!J43+'Old Siaha SC'!J43+'College Vaih CL'!J43+'Meisatla CL'!J43+'New Coloney CL'!J43+'Phalrang SC'!J43+'Rawmibawk SC'!J43+'Siahatla SC'!J43+'New Siaha CL'!J43+'Theiva SC'!J43+'Tuipui Ferry SC'!J43+'Kawlchaw E CL'!J43+'Tuisumpu SC'!J43</f>
        <v>18</v>
      </c>
      <c r="K35" s="409">
        <f>'Maubawk SC'!K43+'Zero CL'!K43+'New Latawh SC'!K43+'Old Siaha SC'!K43+'College Vaih CL'!K43+'Meisatla CL'!K43+'New Coloney CL'!K43+'Phalrang SC'!K43+'Rawmibawk SC'!K43+'Siahatla SC'!K43+'New Siaha CL'!K43+'Theiva SC'!K43+'Tuipui Ferry SC'!K43+'Kawlchaw E CL'!K43+'Tuisumpu SC'!K43</f>
        <v>15</v>
      </c>
      <c r="L35" s="409">
        <f>'Maubawk SC'!L43+'Zero CL'!L43+'New Latawh SC'!L43+'Old Siaha SC'!L43+'College Vaih CL'!L43+'Meisatla CL'!L43+'New Coloney CL'!L43+'Phalrang SC'!L43+'Rawmibawk SC'!L43+'Siahatla SC'!L43+'New Siaha CL'!L43+'Theiva SC'!L43+'Tuipui Ferry SC'!L43+'Kawlchaw E CL'!L43+'Tuisumpu SC'!L43</f>
        <v>14</v>
      </c>
      <c r="M35" s="409">
        <f>'Maubawk SC'!M43+'Zero CL'!M43+'New Latawh SC'!M43+'Old Siaha SC'!M43+'College Vaih CL'!M43+'Meisatla CL'!M43+'New Coloney CL'!M43+'Phalrang SC'!M43+'Rawmibawk SC'!M43+'Siahatla SC'!M43+'New Siaha CL'!M43+'Theiva SC'!M43+'Tuipui Ferry SC'!M43+'Kawlchaw E CL'!M43+'Tuisumpu SC'!M43</f>
        <v>0</v>
      </c>
      <c r="N35" s="409">
        <f>'Maubawk SC'!N43+'Zero CL'!N43+'New Latawh SC'!N43+'Old Siaha SC'!N43+'College Vaih CL'!N43+'Meisatla CL'!N43+'New Coloney CL'!N43+'Phalrang SC'!N43+'Rawmibawk SC'!N43+'Siahatla SC'!N43+'New Siaha CL'!N43+'Theiva SC'!N43+'Tuipui Ferry SC'!N43+'Kawlchaw E CL'!N43+'Tuisumpu SC'!N43</f>
        <v>0</v>
      </c>
      <c r="O35" s="409">
        <f>'Maubawk SC'!O43+'Zero CL'!O43+'New Latawh SC'!O43+'Old Siaha SC'!O43+'College Vaih CL'!O43+'Meisatla CL'!O43+'New Coloney CL'!O43+'Phalrang SC'!O43+'Rawmibawk SC'!O43+'Siahatla SC'!O43+'New Siaha CL'!O43+'Theiva SC'!O43+'Tuipui Ferry SC'!O43+'Kawlchaw E CL'!O43+'Tuisumpu SC'!O43</f>
        <v>0</v>
      </c>
      <c r="P35" s="409">
        <f>'Maubawk SC'!P43+'Zero CL'!P43+'New Latawh SC'!P43+'Old Siaha SC'!P43+'College Vaih CL'!P43+'Meisatla CL'!P43+'New Coloney CL'!P43+'Phalrang SC'!P43+'Rawmibawk SC'!P43+'Siahatla SC'!P43+'New Siaha CL'!P43+'Theiva SC'!P43+'Tuipui Ferry SC'!P43+'Kawlchaw E CL'!P43+'Tuisumpu SC'!P43</f>
        <v>0</v>
      </c>
      <c r="Q35" s="409">
        <f>'Maubawk SC'!Q43+'Zero CL'!Q43+'New Latawh SC'!Q43+'Old Siaha SC'!Q43+'College Vaih CL'!Q43+'Meisatla CL'!Q43+'New Coloney CL'!Q43+'Phalrang SC'!Q43+'Rawmibawk SC'!Q43+'Siahatla SC'!Q43+'New Siaha CL'!Q43+'Theiva SC'!Q43+'Tuipui Ferry SC'!Q43+'Kawlchaw E CL'!Q43+'Tuisumpu SC'!Q43</f>
        <v>0</v>
      </c>
      <c r="R35" s="409">
        <f>'Maubawk SC'!R43+'Zero CL'!R43+'New Latawh SC'!R43+'Old Siaha SC'!R43+'College Vaih CL'!R43+'Meisatla CL'!R43+'New Coloney CL'!R43+'Phalrang SC'!R43+'Rawmibawk SC'!R43+'Siahatla SC'!R43+'New Siaha CL'!R43+'Theiva SC'!R43+'Tuipui Ferry SC'!R43+'Kawlchaw E CL'!R43+'Tuisumpu SC'!R43</f>
        <v>0</v>
      </c>
      <c r="S35" s="409">
        <f>'Maubawk SC'!S43+'Zero CL'!S43+'New Latawh SC'!S43+'Old Siaha SC'!S43+'College Vaih CL'!S43+'Meisatla CL'!S43+'New Coloney CL'!S43+'Phalrang SC'!S43+'Rawmibawk SC'!S43+'Siahatla SC'!S43+'New Siaha CL'!S43+'Theiva SC'!S43+'Tuipui Ferry SC'!S43+'Kawlchaw E CL'!S43+'Tuisumpu SC'!S43</f>
        <v>0</v>
      </c>
      <c r="T35" s="409">
        <f>'Maubawk SC'!T43+'Zero CL'!T43+'New Latawh SC'!T43+'Old Siaha SC'!T43+'College Vaih CL'!T43+'Meisatla CL'!T43+'New Coloney CL'!T43+'Phalrang SC'!T43+'Rawmibawk SC'!T43+'Siahatla SC'!T43+'New Siaha CL'!T43+'Theiva SC'!T43+'Tuipui Ferry SC'!T43+'Kawlchaw E CL'!T43+'Tuisumpu SC'!T43</f>
        <v>73</v>
      </c>
      <c r="U35" s="409">
        <f>'Maubawk SC'!U43+'Zero CL'!U43+'New Latawh SC'!U43+'Old Siaha SC'!U43+'College Vaih CL'!U43+'Meisatla CL'!U43+'New Coloney CL'!U43+'Phalrang SC'!U43+'Rawmibawk SC'!U43+'Siahatla SC'!U43+'New Siaha CL'!U43+'Theiva SC'!U43+'Tuipui Ferry SC'!U43+'Kawlchaw E CL'!U43+'Tuisumpu SC'!U43</f>
        <v>648</v>
      </c>
      <c r="V35" s="171">
        <f>IF(U35=0,0,T35/U35)</f>
        <v>0.11265432098765432</v>
      </c>
      <c r="W35" s="199">
        <v>10</v>
      </c>
      <c r="X35" s="200" t="s">
        <v>796</v>
      </c>
    </row>
    <row r="36" spans="2:24" ht="12.9" customHeight="1">
      <c r="B36" s="69" t="str">
        <f t="shared" si="0"/>
        <v>Siaha MC</v>
      </c>
      <c r="C36" s="70">
        <v>36</v>
      </c>
      <c r="D36" s="125"/>
      <c r="E36" s="345">
        <v>5</v>
      </c>
      <c r="F36" s="168" t="s">
        <v>307</v>
      </c>
      <c r="G36" s="193" t="s">
        <v>86</v>
      </c>
      <c r="H36" s="409">
        <f>'Maubawk SC'!H44+'Zero CL'!H44+'New Latawh SC'!H44+'Old Siaha SC'!H44+'College Vaih CL'!H44+'Meisatla CL'!H44+'New Coloney CL'!H44+'Phalrang SC'!H44+'Rawmibawk SC'!H44+'Siahatla SC'!H44+'New Siaha CL'!H44+'Theiva SC'!H44+'Tuipui Ferry SC'!H44+'Kawlchaw E CL'!H44+'Tuisumpu SC'!H44</f>
        <v>9</v>
      </c>
      <c r="I36" s="409">
        <f>'Maubawk SC'!I44+'Zero CL'!I44+'New Latawh SC'!I44+'Old Siaha SC'!I44+'College Vaih CL'!I44+'Meisatla CL'!I44+'New Coloney CL'!I44+'Phalrang SC'!I44+'Rawmibawk SC'!I44+'Siahatla SC'!I44+'New Siaha CL'!I44+'Theiva SC'!I44+'Tuipui Ferry SC'!I44+'Kawlchaw E CL'!I44+'Tuisumpu SC'!I44</f>
        <v>9</v>
      </c>
      <c r="J36" s="409">
        <f>'Maubawk SC'!J44+'Zero CL'!J44+'New Latawh SC'!J44+'Old Siaha SC'!J44+'College Vaih CL'!J44+'Meisatla CL'!J44+'New Coloney CL'!J44+'Phalrang SC'!J44+'Rawmibawk SC'!J44+'Siahatla SC'!J44+'New Siaha CL'!J44+'Theiva SC'!J44+'Tuipui Ferry SC'!J44+'Kawlchaw E CL'!J44+'Tuisumpu SC'!J44</f>
        <v>11</v>
      </c>
      <c r="K36" s="409">
        <f>'Maubawk SC'!K44+'Zero CL'!K44+'New Latawh SC'!K44+'Old Siaha SC'!K44+'College Vaih CL'!K44+'Meisatla CL'!K44+'New Coloney CL'!K44+'Phalrang SC'!K44+'Rawmibawk SC'!K44+'Siahatla SC'!K44+'New Siaha CL'!K44+'Theiva SC'!K44+'Tuipui Ferry SC'!K44+'Kawlchaw E CL'!K44+'Tuisumpu SC'!K44</f>
        <v>10</v>
      </c>
      <c r="L36" s="409">
        <f>'Maubawk SC'!L44+'Zero CL'!L44+'New Latawh SC'!L44+'Old Siaha SC'!L44+'College Vaih CL'!L44+'Meisatla CL'!L44+'New Coloney CL'!L44+'Phalrang SC'!L44+'Rawmibawk SC'!L44+'Siahatla SC'!L44+'New Siaha CL'!L44+'Theiva SC'!L44+'Tuipui Ferry SC'!L44+'Kawlchaw E CL'!L44+'Tuisumpu SC'!L44</f>
        <v>10</v>
      </c>
      <c r="M36" s="409">
        <f>'Maubawk SC'!M44+'Zero CL'!M44+'New Latawh SC'!M44+'Old Siaha SC'!M44+'College Vaih CL'!M44+'Meisatla CL'!M44+'New Coloney CL'!M44+'Phalrang SC'!M44+'Rawmibawk SC'!M44+'Siahatla SC'!M44+'New Siaha CL'!M44+'Theiva SC'!M44+'Tuipui Ferry SC'!M44+'Kawlchaw E CL'!M44+'Tuisumpu SC'!M44</f>
        <v>0</v>
      </c>
      <c r="N36" s="409">
        <f>'Maubawk SC'!N44+'Zero CL'!N44+'New Latawh SC'!N44+'Old Siaha SC'!N44+'College Vaih CL'!N44+'Meisatla CL'!N44+'New Coloney CL'!N44+'Phalrang SC'!N44+'Rawmibawk SC'!N44+'Siahatla SC'!N44+'New Siaha CL'!N44+'Theiva SC'!N44+'Tuipui Ferry SC'!N44+'Kawlchaw E CL'!N44+'Tuisumpu SC'!N44</f>
        <v>0</v>
      </c>
      <c r="O36" s="409">
        <f>'Maubawk SC'!O44+'Zero CL'!O44+'New Latawh SC'!O44+'Old Siaha SC'!O44+'College Vaih CL'!O44+'Meisatla CL'!O44+'New Coloney CL'!O44+'Phalrang SC'!O44+'Rawmibawk SC'!O44+'Siahatla SC'!O44+'New Siaha CL'!O44+'Theiva SC'!O44+'Tuipui Ferry SC'!O44+'Kawlchaw E CL'!O44+'Tuisumpu SC'!O44</f>
        <v>0</v>
      </c>
      <c r="P36" s="409">
        <f>'Maubawk SC'!P44+'Zero CL'!P44+'New Latawh SC'!P44+'Old Siaha SC'!P44+'College Vaih CL'!P44+'Meisatla CL'!P44+'New Coloney CL'!P44+'Phalrang SC'!P44+'Rawmibawk SC'!P44+'Siahatla SC'!P44+'New Siaha CL'!P44+'Theiva SC'!P44+'Tuipui Ferry SC'!P44+'Kawlchaw E CL'!P44+'Tuisumpu SC'!P44</f>
        <v>0</v>
      </c>
      <c r="Q36" s="409">
        <f>'Maubawk SC'!Q44+'Zero CL'!Q44+'New Latawh SC'!Q44+'Old Siaha SC'!Q44+'College Vaih CL'!Q44+'Meisatla CL'!Q44+'New Coloney CL'!Q44+'Phalrang SC'!Q44+'Rawmibawk SC'!Q44+'Siahatla SC'!Q44+'New Siaha CL'!Q44+'Theiva SC'!Q44+'Tuipui Ferry SC'!Q44+'Kawlchaw E CL'!Q44+'Tuisumpu SC'!Q44</f>
        <v>0</v>
      </c>
      <c r="R36" s="409">
        <f>'Maubawk SC'!R44+'Zero CL'!R44+'New Latawh SC'!R44+'Old Siaha SC'!R44+'College Vaih CL'!R44+'Meisatla CL'!R44+'New Coloney CL'!R44+'Phalrang SC'!R44+'Rawmibawk SC'!R44+'Siahatla SC'!R44+'New Siaha CL'!R44+'Theiva SC'!R44+'Tuipui Ferry SC'!R44+'Kawlchaw E CL'!R44+'Tuisumpu SC'!R44</f>
        <v>0</v>
      </c>
      <c r="S36" s="409">
        <f>'Maubawk SC'!S44+'Zero CL'!S44+'New Latawh SC'!S44+'Old Siaha SC'!S44+'College Vaih CL'!S44+'Meisatla CL'!S44+'New Coloney CL'!S44+'Phalrang SC'!S44+'Rawmibawk SC'!S44+'Siahatla SC'!S44+'New Siaha CL'!S44+'Theiva SC'!S44+'Tuipui Ferry SC'!S44+'Kawlchaw E CL'!S44+'Tuisumpu SC'!S44</f>
        <v>0</v>
      </c>
      <c r="T36" s="409">
        <f>'Maubawk SC'!T44+'Zero CL'!T44+'New Latawh SC'!T44+'Old Siaha SC'!T44+'College Vaih CL'!T44+'Meisatla CL'!T44+'New Coloney CL'!T44+'Phalrang SC'!T44+'Rawmibawk SC'!T44+'Siahatla SC'!T44+'New Siaha CL'!T44+'Theiva SC'!T44+'Tuipui Ferry SC'!T44+'Kawlchaw E CL'!T44+'Tuisumpu SC'!T44</f>
        <v>49</v>
      </c>
      <c r="U36" s="409">
        <f>'Maubawk SC'!U44+'Zero CL'!U44+'New Latawh SC'!U44+'Old Siaha SC'!U44+'College Vaih CL'!U44+'Meisatla CL'!U44+'New Coloney CL'!U44+'Phalrang SC'!U44+'Rawmibawk SC'!U44+'Siahatla SC'!U44+'New Siaha CL'!U44+'Theiva SC'!U44+'Tuipui Ferry SC'!U44+'Kawlchaw E CL'!U44+'Tuisumpu SC'!U44</f>
        <v>49</v>
      </c>
      <c r="V36" s="171">
        <f>IF(U36=0,0,T36/U36)</f>
        <v>1</v>
      </c>
      <c r="W36" s="164">
        <v>5</v>
      </c>
      <c r="X36" s="200" t="s">
        <v>796</v>
      </c>
    </row>
    <row r="37" spans="2:24" ht="2.1" customHeight="1">
      <c r="B37" s="69" t="str">
        <f t="shared" si="0"/>
        <v>Siaha MC</v>
      </c>
      <c r="C37" s="70">
        <v>37</v>
      </c>
      <c r="D37" s="125"/>
      <c r="E37" s="70"/>
      <c r="F37" s="183"/>
      <c r="G37" s="181"/>
      <c r="H37" s="185"/>
      <c r="I37" s="185"/>
      <c r="J37" s="185"/>
      <c r="K37" s="185"/>
      <c r="L37" s="185"/>
      <c r="M37" s="185"/>
      <c r="N37" s="185"/>
      <c r="O37" s="185"/>
      <c r="P37" s="185"/>
      <c r="Q37" s="185"/>
      <c r="R37" s="185"/>
      <c r="S37" s="185"/>
      <c r="T37" s="74"/>
      <c r="U37" s="75"/>
      <c r="V37" s="186"/>
      <c r="W37" s="75"/>
      <c r="X37" s="69"/>
    </row>
    <row r="38" spans="2:24" ht="16.5" customHeight="1">
      <c r="B38" s="69" t="str">
        <f t="shared" si="0"/>
        <v>Siaha MC</v>
      </c>
      <c r="C38" s="70">
        <v>38</v>
      </c>
      <c r="E38" s="343" t="s">
        <v>612</v>
      </c>
      <c r="F38" s="128"/>
      <c r="G38" s="238" t="s">
        <v>59</v>
      </c>
      <c r="H38" s="130" t="s">
        <v>35</v>
      </c>
      <c r="I38" s="130" t="s">
        <v>36</v>
      </c>
      <c r="J38" s="130" t="s">
        <v>37</v>
      </c>
      <c r="K38" s="130" t="s">
        <v>38</v>
      </c>
      <c r="L38" s="130" t="s">
        <v>39</v>
      </c>
      <c r="M38" s="130" t="s">
        <v>40</v>
      </c>
      <c r="N38" s="130" t="s">
        <v>41</v>
      </c>
      <c r="O38" s="130" t="s">
        <v>42</v>
      </c>
      <c r="P38" s="130" t="s">
        <v>43</v>
      </c>
      <c r="Q38" s="130" t="s">
        <v>44</v>
      </c>
      <c r="R38" s="130" t="s">
        <v>45</v>
      </c>
      <c r="S38" s="130" t="s">
        <v>46</v>
      </c>
      <c r="T38" s="130" t="s">
        <v>47</v>
      </c>
      <c r="U38" s="131" t="s">
        <v>48</v>
      </c>
      <c r="V38" s="132" t="s">
        <v>49</v>
      </c>
      <c r="W38" s="347" t="s">
        <v>116</v>
      </c>
      <c r="X38" s="130" t="s">
        <v>51</v>
      </c>
    </row>
    <row r="39" spans="2:24" ht="1.5" customHeight="1">
      <c r="B39" s="69" t="str">
        <f t="shared" si="0"/>
        <v>Siaha MC</v>
      </c>
      <c r="C39" s="70">
        <v>39</v>
      </c>
      <c r="E39" s="70"/>
      <c r="F39" s="71"/>
      <c r="G39" s="227"/>
      <c r="H39" s="74"/>
      <c r="I39" s="74"/>
      <c r="J39" s="74"/>
      <c r="K39" s="74"/>
      <c r="L39" s="74"/>
      <c r="M39" s="74"/>
      <c r="N39" s="74"/>
      <c r="O39" s="74"/>
      <c r="P39" s="74"/>
      <c r="Q39" s="74"/>
      <c r="R39" s="74"/>
      <c r="S39" s="74"/>
      <c r="T39" s="74"/>
      <c r="U39" s="75"/>
      <c r="V39" s="74"/>
      <c r="W39" s="75"/>
      <c r="X39" s="69"/>
    </row>
    <row r="40" spans="2:24" ht="13.5" customHeight="1">
      <c r="B40" s="69" t="str">
        <f t="shared" si="0"/>
        <v>Siaha MC</v>
      </c>
      <c r="C40" s="70">
        <v>40</v>
      </c>
      <c r="E40" s="348">
        <v>1</v>
      </c>
      <c r="F40" s="349" t="s">
        <v>242</v>
      </c>
      <c r="G40" s="193" t="s">
        <v>704</v>
      </c>
      <c r="H40" s="409">
        <f>'Maubawk SC'!H48+'Zero CL'!H48+'New Latawh SC'!H48+'Old Siaha SC'!H48+'College Vaih CL'!H48+'Meisatla CL'!H48+'New Coloney CL'!H48+'Phalrang SC'!H48+'Rawmibawk SC'!H48+'Siahatla SC'!H48+'New Siaha CL'!H48+'Theiva SC'!H48+'Tuipui Ferry SC'!H48+'Kawlchaw E CL'!H48+'Tuisumpu SC'!H48</f>
        <v>57</v>
      </c>
      <c r="I40" s="409">
        <f>'Maubawk SC'!I48+'Zero CL'!I48+'New Latawh SC'!I48+'Old Siaha SC'!I48+'College Vaih CL'!I48+'Meisatla CL'!I48+'New Coloney CL'!I48+'Phalrang SC'!I48+'Rawmibawk SC'!I48+'Siahatla SC'!I48+'New Siaha CL'!I48+'Theiva SC'!I48+'Tuipui Ferry SC'!I48+'Kawlchaw E CL'!I48+'Tuisumpu SC'!I48</f>
        <v>59</v>
      </c>
      <c r="J40" s="409">
        <f>'Maubawk SC'!J48+'Zero CL'!J48+'New Latawh SC'!J48+'Old Siaha SC'!J48+'College Vaih CL'!J48+'Meisatla CL'!J48+'New Coloney CL'!J48+'Phalrang SC'!J48+'Rawmibawk SC'!J48+'Siahatla SC'!J48+'New Siaha CL'!J48+'Theiva SC'!J48+'Tuipui Ferry SC'!J48+'Kawlchaw E CL'!J48+'Tuisumpu SC'!J48</f>
        <v>59</v>
      </c>
      <c r="K40" s="409">
        <f>'Maubawk SC'!K48+'Zero CL'!K48+'New Latawh SC'!K48+'Old Siaha SC'!K48+'College Vaih CL'!K48+'Meisatla CL'!K48+'New Coloney CL'!K48+'Phalrang SC'!K48+'Rawmibawk SC'!K48+'Siahatla SC'!K48+'New Siaha CL'!K48+'Theiva SC'!K48+'Tuipui Ferry SC'!K48+'Kawlchaw E CL'!K48+'Tuisumpu SC'!K48</f>
        <v>49</v>
      </c>
      <c r="L40" s="409">
        <f>'Maubawk SC'!L48+'Zero CL'!L48+'New Latawh SC'!L48+'Old Siaha SC'!L48+'College Vaih CL'!L48+'Meisatla CL'!L48+'New Coloney CL'!L48+'Phalrang SC'!L48+'Rawmibawk SC'!L48+'Siahatla SC'!L48+'New Siaha CL'!L48+'Theiva SC'!L48+'Tuipui Ferry SC'!L48+'Kawlchaw E CL'!L48+'Tuisumpu SC'!L48</f>
        <v>53</v>
      </c>
      <c r="M40" s="409">
        <f>'Maubawk SC'!M48+'Zero CL'!M48+'New Latawh SC'!M48+'Old Siaha SC'!M48+'College Vaih CL'!M48+'Meisatla CL'!M48+'New Coloney CL'!M48+'Phalrang SC'!M48+'Rawmibawk SC'!M48+'Siahatla SC'!M48+'New Siaha CL'!M48+'Theiva SC'!M48+'Tuipui Ferry SC'!M48+'Kawlchaw E CL'!M48+'Tuisumpu SC'!M48</f>
        <v>0</v>
      </c>
      <c r="N40" s="409">
        <f>'Maubawk SC'!N48+'Zero CL'!N48+'New Latawh SC'!N48+'Old Siaha SC'!N48+'College Vaih CL'!N48+'Meisatla CL'!N48+'New Coloney CL'!N48+'Phalrang SC'!N48+'Rawmibawk SC'!N48+'Siahatla SC'!N48+'New Siaha CL'!N48+'Theiva SC'!N48+'Tuipui Ferry SC'!N48+'Kawlchaw E CL'!N48+'Tuisumpu SC'!N48</f>
        <v>0</v>
      </c>
      <c r="O40" s="409">
        <f>'Maubawk SC'!O48+'Zero CL'!O48+'New Latawh SC'!O48+'Old Siaha SC'!O48+'College Vaih CL'!O48+'Meisatla CL'!O48+'New Coloney CL'!O48+'Phalrang SC'!O48+'Rawmibawk SC'!O48+'Siahatla SC'!O48+'New Siaha CL'!O48+'Theiva SC'!O48+'Tuipui Ferry SC'!O48+'Kawlchaw E CL'!O48+'Tuisumpu SC'!O48</f>
        <v>0</v>
      </c>
      <c r="P40" s="409">
        <f>'Maubawk SC'!P48+'Zero CL'!P48+'New Latawh SC'!P48+'Old Siaha SC'!P48+'College Vaih CL'!P48+'Meisatla CL'!P48+'New Coloney CL'!P48+'Phalrang SC'!P48+'Rawmibawk SC'!P48+'Siahatla SC'!P48+'New Siaha CL'!P48+'Theiva SC'!P48+'Tuipui Ferry SC'!P48+'Kawlchaw E CL'!P48+'Tuisumpu SC'!P48</f>
        <v>0</v>
      </c>
      <c r="Q40" s="409">
        <f>'Maubawk SC'!Q48+'Zero CL'!Q48+'New Latawh SC'!Q48+'Old Siaha SC'!Q48+'College Vaih CL'!Q48+'Meisatla CL'!Q48+'New Coloney CL'!Q48+'Phalrang SC'!Q48+'Rawmibawk SC'!Q48+'Siahatla SC'!Q48+'New Siaha CL'!Q48+'Theiva SC'!Q48+'Tuipui Ferry SC'!Q48+'Kawlchaw E CL'!Q48+'Tuisumpu SC'!Q48</f>
        <v>0</v>
      </c>
      <c r="R40" s="409">
        <f>'Maubawk SC'!R48+'Zero CL'!R48+'New Latawh SC'!R48+'Old Siaha SC'!R48+'College Vaih CL'!R48+'Meisatla CL'!R48+'New Coloney CL'!R48+'Phalrang SC'!R48+'Rawmibawk SC'!R48+'Siahatla SC'!R48+'New Siaha CL'!R48+'Theiva SC'!R48+'Tuipui Ferry SC'!R48+'Kawlchaw E CL'!R48+'Tuisumpu SC'!R48</f>
        <v>0</v>
      </c>
      <c r="S40" s="409">
        <f>'Maubawk SC'!S48+'Zero CL'!S48+'New Latawh SC'!S48+'Old Siaha SC'!S48+'College Vaih CL'!S48+'Meisatla CL'!S48+'New Coloney CL'!S48+'Phalrang SC'!S48+'Rawmibawk SC'!S48+'Siahatla SC'!S48+'New Siaha CL'!S48+'Theiva SC'!S48+'Tuipui Ferry SC'!S48+'Kawlchaw E CL'!S48+'Tuisumpu SC'!S48</f>
        <v>0</v>
      </c>
      <c r="T40" s="409">
        <f>'Maubawk SC'!T48+'Zero CL'!T48+'New Latawh SC'!T48+'Old Siaha SC'!T48+'College Vaih CL'!T48+'Meisatla CL'!T48+'New Coloney CL'!T48+'Phalrang SC'!T48+'Rawmibawk SC'!T48+'Siahatla SC'!T48+'New Siaha CL'!T48+'Theiva SC'!T48+'Tuipui Ferry SC'!T48+'Kawlchaw E CL'!T48+'Tuisumpu SC'!T48</f>
        <v>277</v>
      </c>
      <c r="U40" s="409">
        <f>'Maubawk SC'!U48+'Zero CL'!U48+'New Latawh SC'!U48+'Old Siaha SC'!U48+'College Vaih CL'!U48+'Meisatla CL'!U48+'New Coloney CL'!U48+'Phalrang SC'!U48+'Rawmibawk SC'!U48+'Siahatla SC'!U48+'New Siaha CL'!U48+'Theiva SC'!U48+'Tuipui Ferry SC'!U48+'Kawlchaw E CL'!U48+'Tuisumpu SC'!U48</f>
        <v>634.56389999999988</v>
      </c>
      <c r="V40" s="171">
        <f>IF(X11=0,0,T40/X11)</f>
        <v>0.43652026218320961</v>
      </c>
      <c r="W40" s="199">
        <v>2</v>
      </c>
      <c r="X40" s="200" t="s">
        <v>796</v>
      </c>
    </row>
    <row r="41" spans="2:24" ht="14.25" customHeight="1">
      <c r="B41" s="69" t="str">
        <f t="shared" si="0"/>
        <v>Siaha MC</v>
      </c>
      <c r="C41" s="70">
        <v>41</v>
      </c>
      <c r="D41" s="125"/>
      <c r="E41" s="345">
        <v>2</v>
      </c>
      <c r="F41" s="350" t="s">
        <v>243</v>
      </c>
      <c r="G41" s="193" t="s">
        <v>704</v>
      </c>
      <c r="H41" s="409">
        <f>'Maubawk SC'!H49+'Zero CL'!H49+'New Latawh SC'!H49+'Old Siaha SC'!H49+'College Vaih CL'!H49+'Meisatla CL'!H49+'New Coloney CL'!H49+'Phalrang SC'!H49+'Rawmibawk SC'!H49+'Siahatla SC'!H49+'New Siaha CL'!H49+'Theiva SC'!H49+'Tuipui Ferry SC'!H49+'Kawlchaw E CL'!H49+'Tuisumpu SC'!H49</f>
        <v>51</v>
      </c>
      <c r="I41" s="409">
        <f>'Maubawk SC'!I49+'Zero CL'!I49+'New Latawh SC'!I49+'Old Siaha SC'!I49+'College Vaih CL'!I49+'Meisatla CL'!I49+'New Coloney CL'!I49+'Phalrang SC'!I49+'Rawmibawk SC'!I49+'Siahatla SC'!I49+'New Siaha CL'!I49+'Theiva SC'!I49+'Tuipui Ferry SC'!I49+'Kawlchaw E CL'!I49+'Tuisumpu SC'!I49</f>
        <v>57</v>
      </c>
      <c r="J41" s="409">
        <f>'Maubawk SC'!J49+'Zero CL'!J49+'New Latawh SC'!J49+'Old Siaha SC'!J49+'College Vaih CL'!J49+'Meisatla CL'!J49+'New Coloney CL'!J49+'Phalrang SC'!J49+'Rawmibawk SC'!J49+'Siahatla SC'!J49+'New Siaha CL'!J49+'Theiva SC'!J49+'Tuipui Ferry SC'!J49+'Kawlchaw E CL'!J49+'Tuisumpu SC'!J49</f>
        <v>61</v>
      </c>
      <c r="K41" s="409">
        <f>'Maubawk SC'!K49+'Zero CL'!K49+'New Latawh SC'!K49+'Old Siaha SC'!K49+'College Vaih CL'!K49+'Meisatla CL'!K49+'New Coloney CL'!K49+'Phalrang SC'!K49+'Rawmibawk SC'!K49+'Siahatla SC'!K49+'New Siaha CL'!K49+'Theiva SC'!K49+'Tuipui Ferry SC'!K49+'Kawlchaw E CL'!K49+'Tuisumpu SC'!K49</f>
        <v>37</v>
      </c>
      <c r="L41" s="409">
        <f>'Maubawk SC'!L49+'Zero CL'!L49+'New Latawh SC'!L49+'Old Siaha SC'!L49+'College Vaih CL'!L49+'Meisatla CL'!L49+'New Coloney CL'!L49+'Phalrang SC'!L49+'Rawmibawk SC'!L49+'Siahatla SC'!L49+'New Siaha CL'!L49+'Theiva SC'!L49+'Tuipui Ferry SC'!L49+'Kawlchaw E CL'!L49+'Tuisumpu SC'!L49</f>
        <v>44</v>
      </c>
      <c r="M41" s="409">
        <f>'Maubawk SC'!M49+'Zero CL'!M49+'New Latawh SC'!M49+'Old Siaha SC'!M49+'College Vaih CL'!M49+'Meisatla CL'!M49+'New Coloney CL'!M49+'Phalrang SC'!M49+'Rawmibawk SC'!M49+'Siahatla SC'!M49+'New Siaha CL'!M49+'Theiva SC'!M49+'Tuipui Ferry SC'!M49+'Kawlchaw E CL'!M49+'Tuisumpu SC'!M49</f>
        <v>0</v>
      </c>
      <c r="N41" s="409">
        <f>'Maubawk SC'!N49+'Zero CL'!N49+'New Latawh SC'!N49+'Old Siaha SC'!N49+'College Vaih CL'!N49+'Meisatla CL'!N49+'New Coloney CL'!N49+'Phalrang SC'!N49+'Rawmibawk SC'!N49+'Siahatla SC'!N49+'New Siaha CL'!N49+'Theiva SC'!N49+'Tuipui Ferry SC'!N49+'Kawlchaw E CL'!N49+'Tuisumpu SC'!N49</f>
        <v>0</v>
      </c>
      <c r="O41" s="409">
        <f>'Maubawk SC'!O49+'Zero CL'!O49+'New Latawh SC'!O49+'Old Siaha SC'!O49+'College Vaih CL'!O49+'Meisatla CL'!O49+'New Coloney CL'!O49+'Phalrang SC'!O49+'Rawmibawk SC'!O49+'Siahatla SC'!O49+'New Siaha CL'!O49+'Theiva SC'!O49+'Tuipui Ferry SC'!O49+'Kawlchaw E CL'!O49+'Tuisumpu SC'!O49</f>
        <v>0</v>
      </c>
      <c r="P41" s="409">
        <f>'Maubawk SC'!P49+'Zero CL'!P49+'New Latawh SC'!P49+'Old Siaha SC'!P49+'College Vaih CL'!P49+'Meisatla CL'!P49+'New Coloney CL'!P49+'Phalrang SC'!P49+'Rawmibawk SC'!P49+'Siahatla SC'!P49+'New Siaha CL'!P49+'Theiva SC'!P49+'Tuipui Ferry SC'!P49+'Kawlchaw E CL'!P49+'Tuisumpu SC'!P49</f>
        <v>0</v>
      </c>
      <c r="Q41" s="409">
        <f>'Maubawk SC'!Q49+'Zero CL'!Q49+'New Latawh SC'!Q49+'Old Siaha SC'!Q49+'College Vaih CL'!Q49+'Meisatla CL'!Q49+'New Coloney CL'!Q49+'Phalrang SC'!Q49+'Rawmibawk SC'!Q49+'Siahatla SC'!Q49+'New Siaha CL'!Q49+'Theiva SC'!Q49+'Tuipui Ferry SC'!Q49+'Kawlchaw E CL'!Q49+'Tuisumpu SC'!Q49</f>
        <v>0</v>
      </c>
      <c r="R41" s="409">
        <f>'Maubawk SC'!R49+'Zero CL'!R49+'New Latawh SC'!R49+'Old Siaha SC'!R49+'College Vaih CL'!R49+'Meisatla CL'!R49+'New Coloney CL'!R49+'Phalrang SC'!R49+'Rawmibawk SC'!R49+'Siahatla SC'!R49+'New Siaha CL'!R49+'Theiva SC'!R49+'Tuipui Ferry SC'!R49+'Kawlchaw E CL'!R49+'Tuisumpu SC'!R49</f>
        <v>0</v>
      </c>
      <c r="S41" s="409">
        <f>'Maubawk SC'!S49+'Zero CL'!S49+'New Latawh SC'!S49+'Old Siaha SC'!S49+'College Vaih CL'!S49+'Meisatla CL'!S49+'New Coloney CL'!S49+'Phalrang SC'!S49+'Rawmibawk SC'!S49+'Siahatla SC'!S49+'New Siaha CL'!S49+'Theiva SC'!S49+'Tuipui Ferry SC'!S49+'Kawlchaw E CL'!S49+'Tuisumpu SC'!S49</f>
        <v>0</v>
      </c>
      <c r="T41" s="409">
        <f>'Maubawk SC'!T49+'Zero CL'!T49+'New Latawh SC'!T49+'Old Siaha SC'!T49+'College Vaih CL'!T49+'Meisatla CL'!T49+'New Coloney CL'!T49+'Phalrang SC'!T49+'Rawmibawk SC'!T49+'Siahatla SC'!T49+'New Siaha CL'!T49+'Theiva SC'!T49+'Tuipui Ferry SC'!T49+'Kawlchaw E CL'!T49+'Tuisumpu SC'!T49</f>
        <v>250</v>
      </c>
      <c r="U41" s="409">
        <f>'Maubawk SC'!U49+'Zero CL'!U49+'New Latawh SC'!U49+'Old Siaha SC'!U49+'College Vaih CL'!U49+'Meisatla CL'!U49+'New Coloney CL'!U49+'Phalrang SC'!U49+'Rawmibawk SC'!U49+'Siahatla SC'!U49+'New Siaha CL'!U49+'Theiva SC'!U49+'Tuipui Ferry SC'!U49+'Kawlchaw E CL'!U49+'Tuisumpu SC'!U49</f>
        <v>277</v>
      </c>
      <c r="V41" s="171">
        <f>IF(T40=0,0,T41/T40)</f>
        <v>0.90252707581227432</v>
      </c>
      <c r="W41" s="199">
        <v>10</v>
      </c>
      <c r="X41" s="179"/>
    </row>
    <row r="42" spans="2:24" ht="14.25" customHeight="1">
      <c r="B42" s="69" t="str">
        <f t="shared" si="0"/>
        <v>Siaha MC</v>
      </c>
      <c r="C42" s="70">
        <v>42</v>
      </c>
      <c r="D42" s="125"/>
      <c r="E42" s="345">
        <v>3</v>
      </c>
      <c r="F42" s="350" t="s">
        <v>244</v>
      </c>
      <c r="G42" s="193" t="s">
        <v>704</v>
      </c>
      <c r="H42" s="409">
        <f>'Maubawk SC'!H50+'Zero CL'!H50+'New Latawh SC'!H50+'Old Siaha SC'!H50+'College Vaih CL'!H50+'Meisatla CL'!H50+'New Coloney CL'!H50+'Phalrang SC'!H50+'Rawmibawk SC'!H50+'Siahatla SC'!H50+'New Siaha CL'!H50+'Theiva SC'!H50+'Tuipui Ferry SC'!H50+'Kawlchaw E CL'!H50+'Tuisumpu SC'!H50</f>
        <v>33</v>
      </c>
      <c r="I42" s="409">
        <f>'Maubawk SC'!I50+'Zero CL'!I50+'New Latawh SC'!I50+'Old Siaha SC'!I50+'College Vaih CL'!I50+'Meisatla CL'!I50+'New Coloney CL'!I50+'Phalrang SC'!I50+'Rawmibawk SC'!I50+'Siahatla SC'!I50+'New Siaha CL'!I50+'Theiva SC'!I50+'Tuipui Ferry SC'!I50+'Kawlchaw E CL'!I50+'Tuisumpu SC'!I50</f>
        <v>32</v>
      </c>
      <c r="J42" s="409">
        <f>'Maubawk SC'!J50+'Zero CL'!J50+'New Latawh SC'!J50+'Old Siaha SC'!J50+'College Vaih CL'!J50+'Meisatla CL'!J50+'New Coloney CL'!J50+'Phalrang SC'!J50+'Rawmibawk SC'!J50+'Siahatla SC'!J50+'New Siaha CL'!J50+'Theiva SC'!J50+'Tuipui Ferry SC'!J50+'Kawlchaw E CL'!J50+'Tuisumpu SC'!J50</f>
        <v>23</v>
      </c>
      <c r="K42" s="409">
        <f>'Maubawk SC'!K50+'Zero CL'!K50+'New Latawh SC'!K50+'Old Siaha SC'!K50+'College Vaih CL'!K50+'Meisatla CL'!K50+'New Coloney CL'!K50+'Phalrang SC'!K50+'Rawmibawk SC'!K50+'Siahatla SC'!K50+'New Siaha CL'!K50+'Theiva SC'!K50+'Tuipui Ferry SC'!K50+'Kawlchaw E CL'!K50+'Tuisumpu SC'!K50</f>
        <v>28</v>
      </c>
      <c r="L42" s="409">
        <f>'Maubawk SC'!L50+'Zero CL'!L50+'New Latawh SC'!L50+'Old Siaha SC'!L50+'College Vaih CL'!L50+'Meisatla CL'!L50+'New Coloney CL'!L50+'Phalrang SC'!L50+'Rawmibawk SC'!L50+'Siahatla SC'!L50+'New Siaha CL'!L50+'Theiva SC'!L50+'Tuipui Ferry SC'!L50+'Kawlchaw E CL'!L50+'Tuisumpu SC'!L50</f>
        <v>34</v>
      </c>
      <c r="M42" s="409">
        <f>'Maubawk SC'!M50+'Zero CL'!M50+'New Latawh SC'!M50+'Old Siaha SC'!M50+'College Vaih CL'!M50+'Meisatla CL'!M50+'New Coloney CL'!M50+'Phalrang SC'!M50+'Rawmibawk SC'!M50+'Siahatla SC'!M50+'New Siaha CL'!M50+'Theiva SC'!M50+'Tuipui Ferry SC'!M50+'Kawlchaw E CL'!M50+'Tuisumpu SC'!M50</f>
        <v>0</v>
      </c>
      <c r="N42" s="409">
        <f>'Maubawk SC'!N50+'Zero CL'!N50+'New Latawh SC'!N50+'Old Siaha SC'!N50+'College Vaih CL'!N50+'Meisatla CL'!N50+'New Coloney CL'!N50+'Phalrang SC'!N50+'Rawmibawk SC'!N50+'Siahatla SC'!N50+'New Siaha CL'!N50+'Theiva SC'!N50+'Tuipui Ferry SC'!N50+'Kawlchaw E CL'!N50+'Tuisumpu SC'!N50</f>
        <v>0</v>
      </c>
      <c r="O42" s="409">
        <f>'Maubawk SC'!O50+'Zero CL'!O50+'New Latawh SC'!O50+'Old Siaha SC'!O50+'College Vaih CL'!O50+'Meisatla CL'!O50+'New Coloney CL'!O50+'Phalrang SC'!O50+'Rawmibawk SC'!O50+'Siahatla SC'!O50+'New Siaha CL'!O50+'Theiva SC'!O50+'Tuipui Ferry SC'!O50+'Kawlchaw E CL'!O50+'Tuisumpu SC'!O50</f>
        <v>0</v>
      </c>
      <c r="P42" s="409">
        <f>'Maubawk SC'!P50+'Zero CL'!P50+'New Latawh SC'!P50+'Old Siaha SC'!P50+'College Vaih CL'!P50+'Meisatla CL'!P50+'New Coloney CL'!P50+'Phalrang SC'!P50+'Rawmibawk SC'!P50+'Siahatla SC'!P50+'New Siaha CL'!P50+'Theiva SC'!P50+'Tuipui Ferry SC'!P50+'Kawlchaw E CL'!P50+'Tuisumpu SC'!P50</f>
        <v>0</v>
      </c>
      <c r="Q42" s="409">
        <f>'Maubawk SC'!Q50+'Zero CL'!Q50+'New Latawh SC'!Q50+'Old Siaha SC'!Q50+'College Vaih CL'!Q50+'Meisatla CL'!Q50+'New Coloney CL'!Q50+'Phalrang SC'!Q50+'Rawmibawk SC'!Q50+'Siahatla SC'!Q50+'New Siaha CL'!Q50+'Theiva SC'!Q50+'Tuipui Ferry SC'!Q50+'Kawlchaw E CL'!Q50+'Tuisumpu SC'!Q50</f>
        <v>0</v>
      </c>
      <c r="R42" s="409">
        <f>'Maubawk SC'!R50+'Zero CL'!R50+'New Latawh SC'!R50+'Old Siaha SC'!R50+'College Vaih CL'!R50+'Meisatla CL'!R50+'New Coloney CL'!R50+'Phalrang SC'!R50+'Rawmibawk SC'!R50+'Siahatla SC'!R50+'New Siaha CL'!R50+'Theiva SC'!R50+'Tuipui Ferry SC'!R50+'Kawlchaw E CL'!R50+'Tuisumpu SC'!R50</f>
        <v>0</v>
      </c>
      <c r="S42" s="409">
        <f>'Maubawk SC'!S50+'Zero CL'!S50+'New Latawh SC'!S50+'Old Siaha SC'!S50+'College Vaih CL'!S50+'Meisatla CL'!S50+'New Coloney CL'!S50+'Phalrang SC'!S50+'Rawmibawk SC'!S50+'Siahatla SC'!S50+'New Siaha CL'!S50+'Theiva SC'!S50+'Tuipui Ferry SC'!S50+'Kawlchaw E CL'!S50+'Tuisumpu SC'!S50</f>
        <v>0</v>
      </c>
      <c r="T42" s="409">
        <f>'Maubawk SC'!T50+'Zero CL'!T50+'New Latawh SC'!T50+'Old Siaha SC'!T50+'College Vaih CL'!T50+'Meisatla CL'!T50+'New Coloney CL'!T50+'Phalrang SC'!T50+'Rawmibawk SC'!T50+'Siahatla SC'!T50+'New Siaha CL'!T50+'Theiva SC'!T50+'Tuipui Ferry SC'!T50+'Kawlchaw E CL'!T50+'Tuisumpu SC'!T50</f>
        <v>150</v>
      </c>
      <c r="U42" s="409">
        <f>'Maubawk SC'!U50+'Zero CL'!U50+'New Latawh SC'!U50+'Old Siaha SC'!U50+'College Vaih CL'!U50+'Meisatla CL'!U50+'New Coloney CL'!U50+'Phalrang SC'!U50+'Rawmibawk SC'!U50+'Siahatla SC'!U50+'New Siaha CL'!U50+'Theiva SC'!U50+'Tuipui Ferry SC'!U50+'Kawlchaw E CL'!U50+'Tuisumpu SC'!U50</f>
        <v>277</v>
      </c>
      <c r="V42" s="171">
        <f>IF(T40=0,0,T42/T40)</f>
        <v>0.54151624548736466</v>
      </c>
      <c r="W42" s="199">
        <v>10</v>
      </c>
      <c r="X42" s="177"/>
    </row>
    <row r="43" spans="2:24" ht="13.5" customHeight="1">
      <c r="B43" s="69" t="str">
        <f t="shared" si="0"/>
        <v>Siaha MC</v>
      </c>
      <c r="C43" s="70">
        <v>43</v>
      </c>
      <c r="D43" s="125"/>
      <c r="E43" s="191">
        <v>4</v>
      </c>
      <c r="F43" s="172" t="s">
        <v>245</v>
      </c>
      <c r="G43" s="193" t="s">
        <v>704</v>
      </c>
      <c r="H43" s="409">
        <f>'Maubawk SC'!H51+'Zero CL'!H51+'New Latawh SC'!H51+'Old Siaha SC'!H51+'College Vaih CL'!H51+'Meisatla CL'!H51+'New Coloney CL'!H51+'Phalrang SC'!H51+'Rawmibawk SC'!H51+'Siahatla SC'!H51+'New Siaha CL'!H51+'Theiva SC'!H51+'Tuipui Ferry SC'!H51+'Kawlchaw E CL'!H51+'Tuisumpu SC'!H51</f>
        <v>18</v>
      </c>
      <c r="I43" s="409">
        <f>'Maubawk SC'!I51+'Zero CL'!I51+'New Latawh SC'!I51+'Old Siaha SC'!I51+'College Vaih CL'!I51+'Meisatla CL'!I51+'New Coloney CL'!I51+'Phalrang SC'!I51+'Rawmibawk SC'!I51+'Siahatla SC'!I51+'New Siaha CL'!I51+'Theiva SC'!I51+'Tuipui Ferry SC'!I51+'Kawlchaw E CL'!I51+'Tuisumpu SC'!I51</f>
        <v>23</v>
      </c>
      <c r="J43" s="409">
        <f>'Maubawk SC'!J51+'Zero CL'!J51+'New Latawh SC'!J51+'Old Siaha SC'!J51+'College Vaih CL'!J51+'Meisatla CL'!J51+'New Coloney CL'!J51+'Phalrang SC'!J51+'Rawmibawk SC'!J51+'Siahatla SC'!J51+'New Siaha CL'!J51+'Theiva SC'!J51+'Tuipui Ferry SC'!J51+'Kawlchaw E CL'!J51+'Tuisumpu SC'!J51</f>
        <v>26</v>
      </c>
      <c r="K43" s="409">
        <f>'Maubawk SC'!K51+'Zero CL'!K51+'New Latawh SC'!K51+'Old Siaha SC'!K51+'College Vaih CL'!K51+'Meisatla CL'!K51+'New Coloney CL'!K51+'Phalrang SC'!K51+'Rawmibawk SC'!K51+'Siahatla SC'!K51+'New Siaha CL'!K51+'Theiva SC'!K51+'Tuipui Ferry SC'!K51+'Kawlchaw E CL'!K51+'Tuisumpu SC'!K51</f>
        <v>29</v>
      </c>
      <c r="L43" s="409">
        <f>'Maubawk SC'!L51+'Zero CL'!L51+'New Latawh SC'!L51+'Old Siaha SC'!L51+'College Vaih CL'!L51+'Meisatla CL'!L51+'New Coloney CL'!L51+'Phalrang SC'!L51+'Rawmibawk SC'!L51+'Siahatla SC'!L51+'New Siaha CL'!L51+'Theiva SC'!L51+'Tuipui Ferry SC'!L51+'Kawlchaw E CL'!L51+'Tuisumpu SC'!L51</f>
        <v>27</v>
      </c>
      <c r="M43" s="409">
        <f>'Maubawk SC'!M51+'Zero CL'!M51+'New Latawh SC'!M51+'Old Siaha SC'!M51+'College Vaih CL'!M51+'Meisatla CL'!M51+'New Coloney CL'!M51+'Phalrang SC'!M51+'Rawmibawk SC'!M51+'Siahatla SC'!M51+'New Siaha CL'!M51+'Theiva SC'!M51+'Tuipui Ferry SC'!M51+'Kawlchaw E CL'!M51+'Tuisumpu SC'!M51</f>
        <v>0</v>
      </c>
      <c r="N43" s="409">
        <f>'Maubawk SC'!N51+'Zero CL'!N51+'New Latawh SC'!N51+'Old Siaha SC'!N51+'College Vaih CL'!N51+'Meisatla CL'!N51+'New Coloney CL'!N51+'Phalrang SC'!N51+'Rawmibawk SC'!N51+'Siahatla SC'!N51+'New Siaha CL'!N51+'Theiva SC'!N51+'Tuipui Ferry SC'!N51+'Kawlchaw E CL'!N51+'Tuisumpu SC'!N51</f>
        <v>0</v>
      </c>
      <c r="O43" s="409">
        <f>'Maubawk SC'!O51+'Zero CL'!O51+'New Latawh SC'!O51+'Old Siaha SC'!O51+'College Vaih CL'!O51+'Meisatla CL'!O51+'New Coloney CL'!O51+'Phalrang SC'!O51+'Rawmibawk SC'!O51+'Siahatla SC'!O51+'New Siaha CL'!O51+'Theiva SC'!O51+'Tuipui Ferry SC'!O51+'Kawlchaw E CL'!O51+'Tuisumpu SC'!O51</f>
        <v>0</v>
      </c>
      <c r="P43" s="409">
        <f>'Maubawk SC'!P51+'Zero CL'!P51+'New Latawh SC'!P51+'Old Siaha SC'!P51+'College Vaih CL'!P51+'Meisatla CL'!P51+'New Coloney CL'!P51+'Phalrang SC'!P51+'Rawmibawk SC'!P51+'Siahatla SC'!P51+'New Siaha CL'!P51+'Theiva SC'!P51+'Tuipui Ferry SC'!P51+'Kawlchaw E CL'!P51+'Tuisumpu SC'!P51</f>
        <v>0</v>
      </c>
      <c r="Q43" s="409">
        <f>'Maubawk SC'!Q51+'Zero CL'!Q51+'New Latawh SC'!Q51+'Old Siaha SC'!Q51+'College Vaih CL'!Q51+'Meisatla CL'!Q51+'New Coloney CL'!Q51+'Phalrang SC'!Q51+'Rawmibawk SC'!Q51+'Siahatla SC'!Q51+'New Siaha CL'!Q51+'Theiva SC'!Q51+'Tuipui Ferry SC'!Q51+'Kawlchaw E CL'!Q51+'Tuisumpu SC'!Q51</f>
        <v>0</v>
      </c>
      <c r="R43" s="409">
        <f>'Maubawk SC'!R51+'Zero CL'!R51+'New Latawh SC'!R51+'Old Siaha SC'!R51+'College Vaih CL'!R51+'Meisatla CL'!R51+'New Coloney CL'!R51+'Phalrang SC'!R51+'Rawmibawk SC'!R51+'Siahatla SC'!R51+'New Siaha CL'!R51+'Theiva SC'!R51+'Tuipui Ferry SC'!R51+'Kawlchaw E CL'!R51+'Tuisumpu SC'!R51</f>
        <v>0</v>
      </c>
      <c r="S43" s="409">
        <f>'Maubawk SC'!S51+'Zero CL'!S51+'New Latawh SC'!S51+'Old Siaha SC'!S51+'College Vaih CL'!S51+'Meisatla CL'!S51+'New Coloney CL'!S51+'Phalrang SC'!S51+'Rawmibawk SC'!S51+'Siahatla SC'!S51+'New Siaha CL'!S51+'Theiva SC'!S51+'Tuipui Ferry SC'!S51+'Kawlchaw E CL'!S51+'Tuisumpu SC'!S51</f>
        <v>0</v>
      </c>
      <c r="T43" s="409">
        <f>'Maubawk SC'!T51+'Zero CL'!T51+'New Latawh SC'!T51+'Old Siaha SC'!T51+'College Vaih CL'!T51+'Meisatla CL'!T51+'New Coloney CL'!T51+'Phalrang SC'!T51+'Rawmibawk SC'!T51+'Siahatla SC'!T51+'New Siaha CL'!T51+'Theiva SC'!T51+'Tuipui Ferry SC'!T51+'Kawlchaw E CL'!T51+'Tuisumpu SC'!T51</f>
        <v>123</v>
      </c>
      <c r="U43" s="409">
        <f>'Maubawk SC'!U51+'Zero CL'!U51+'New Latawh SC'!U51+'Old Siaha SC'!U51+'College Vaih CL'!U51+'Meisatla CL'!U51+'New Coloney CL'!U51+'Phalrang SC'!U51+'Rawmibawk SC'!U51+'Siahatla SC'!U51+'New Siaha CL'!U51+'Theiva SC'!U51+'Tuipui Ferry SC'!U51+'Kawlchaw E CL'!U51+'Tuisumpu SC'!U51</f>
        <v>277</v>
      </c>
      <c r="V43" s="171">
        <f>IF(U43=0,0,T43/U43)</f>
        <v>0.44404332129963897</v>
      </c>
      <c r="W43" s="164">
        <v>5</v>
      </c>
      <c r="X43" s="177"/>
    </row>
    <row r="44" spans="2:24" ht="13.5" customHeight="1">
      <c r="B44" s="69" t="str">
        <f t="shared" si="0"/>
        <v>Siaha MC</v>
      </c>
      <c r="C44" s="70">
        <v>44</v>
      </c>
      <c r="D44" s="125"/>
      <c r="E44" s="152">
        <v>5</v>
      </c>
      <c r="F44" s="172" t="s">
        <v>246</v>
      </c>
      <c r="G44" s="193" t="s">
        <v>704</v>
      </c>
      <c r="H44" s="409">
        <f>'Maubawk SC'!H52+'Zero CL'!H52+'New Latawh SC'!H52+'Old Siaha SC'!H52+'College Vaih CL'!H52+'Meisatla CL'!H52+'New Coloney CL'!H52+'Phalrang SC'!H52+'Rawmibawk SC'!H52+'Siahatla SC'!H52+'New Siaha CL'!H52+'Theiva SC'!H52+'Tuipui Ferry SC'!H52+'Kawlchaw E CL'!H52+'Tuisumpu SC'!H52</f>
        <v>33</v>
      </c>
      <c r="I44" s="409">
        <f>'Maubawk SC'!I52+'Zero CL'!I52+'New Latawh SC'!I52+'Old Siaha SC'!I52+'College Vaih CL'!I52+'Meisatla CL'!I52+'New Coloney CL'!I52+'Phalrang SC'!I52+'Rawmibawk SC'!I52+'Siahatla SC'!I52+'New Siaha CL'!I52+'Theiva SC'!I52+'Tuipui Ferry SC'!I52+'Kawlchaw E CL'!I52+'Tuisumpu SC'!I52</f>
        <v>37</v>
      </c>
      <c r="J44" s="409">
        <f>'Maubawk SC'!J52+'Zero CL'!J52+'New Latawh SC'!J52+'Old Siaha SC'!J52+'College Vaih CL'!J52+'Meisatla CL'!J52+'New Coloney CL'!J52+'Phalrang SC'!J52+'Rawmibawk SC'!J52+'Siahatla SC'!J52+'New Siaha CL'!J52+'Theiva SC'!J52+'Tuipui Ferry SC'!J52+'Kawlchaw E CL'!J52+'Tuisumpu SC'!J52</f>
        <v>36</v>
      </c>
      <c r="K44" s="409">
        <f>'Maubawk SC'!K52+'Zero CL'!K52+'New Latawh SC'!K52+'Old Siaha SC'!K52+'College Vaih CL'!K52+'Meisatla CL'!K52+'New Coloney CL'!K52+'Phalrang SC'!K52+'Rawmibawk SC'!K52+'Siahatla SC'!K52+'New Siaha CL'!K52+'Theiva SC'!K52+'Tuipui Ferry SC'!K52+'Kawlchaw E CL'!K52+'Tuisumpu SC'!K52</f>
        <v>35</v>
      </c>
      <c r="L44" s="409">
        <f>'Maubawk SC'!L52+'Zero CL'!L52+'New Latawh SC'!L52+'Old Siaha SC'!L52+'College Vaih CL'!L52+'Meisatla CL'!L52+'New Coloney CL'!L52+'Phalrang SC'!L52+'Rawmibawk SC'!L52+'Siahatla SC'!L52+'New Siaha CL'!L52+'Theiva SC'!L52+'Tuipui Ferry SC'!L52+'Kawlchaw E CL'!L52+'Tuisumpu SC'!L52</f>
        <v>29</v>
      </c>
      <c r="M44" s="409">
        <f>'Maubawk SC'!M52+'Zero CL'!M52+'New Latawh SC'!M52+'Old Siaha SC'!M52+'College Vaih CL'!M52+'Meisatla CL'!M52+'New Coloney CL'!M52+'Phalrang SC'!M52+'Rawmibawk SC'!M52+'Siahatla SC'!M52+'New Siaha CL'!M52+'Theiva SC'!M52+'Tuipui Ferry SC'!M52+'Kawlchaw E CL'!M52+'Tuisumpu SC'!M52</f>
        <v>0</v>
      </c>
      <c r="N44" s="409">
        <f>'Maubawk SC'!N52+'Zero CL'!N52+'New Latawh SC'!N52+'Old Siaha SC'!N52+'College Vaih CL'!N52+'Meisatla CL'!N52+'New Coloney CL'!N52+'Phalrang SC'!N52+'Rawmibawk SC'!N52+'Siahatla SC'!N52+'New Siaha CL'!N52+'Theiva SC'!N52+'Tuipui Ferry SC'!N52+'Kawlchaw E CL'!N52+'Tuisumpu SC'!N52</f>
        <v>0</v>
      </c>
      <c r="O44" s="409">
        <f>'Maubawk SC'!O52+'Zero CL'!O52+'New Latawh SC'!O52+'Old Siaha SC'!O52+'College Vaih CL'!O52+'Meisatla CL'!O52+'New Coloney CL'!O52+'Phalrang SC'!O52+'Rawmibawk SC'!O52+'Siahatla SC'!O52+'New Siaha CL'!O52+'Theiva SC'!O52+'Tuipui Ferry SC'!O52+'Kawlchaw E CL'!O52+'Tuisumpu SC'!O52</f>
        <v>0</v>
      </c>
      <c r="P44" s="409">
        <f>'Maubawk SC'!P52+'Zero CL'!P52+'New Latawh SC'!P52+'Old Siaha SC'!P52+'College Vaih CL'!P52+'Meisatla CL'!P52+'New Coloney CL'!P52+'Phalrang SC'!P52+'Rawmibawk SC'!P52+'Siahatla SC'!P52+'New Siaha CL'!P52+'Theiva SC'!P52+'Tuipui Ferry SC'!P52+'Kawlchaw E CL'!P52+'Tuisumpu SC'!P52</f>
        <v>0</v>
      </c>
      <c r="Q44" s="409">
        <f>'Maubawk SC'!Q52+'Zero CL'!Q52+'New Latawh SC'!Q52+'Old Siaha SC'!Q52+'College Vaih CL'!Q52+'Meisatla CL'!Q52+'New Coloney CL'!Q52+'Phalrang SC'!Q52+'Rawmibawk SC'!Q52+'Siahatla SC'!Q52+'New Siaha CL'!Q52+'Theiva SC'!Q52+'Tuipui Ferry SC'!Q52+'Kawlchaw E CL'!Q52+'Tuisumpu SC'!Q52</f>
        <v>0</v>
      </c>
      <c r="R44" s="409">
        <f>'Maubawk SC'!R52+'Zero CL'!R52+'New Latawh SC'!R52+'Old Siaha SC'!R52+'College Vaih CL'!R52+'Meisatla CL'!R52+'New Coloney CL'!R52+'Phalrang SC'!R52+'Rawmibawk SC'!R52+'Siahatla SC'!R52+'New Siaha CL'!R52+'Theiva SC'!R52+'Tuipui Ferry SC'!R52+'Kawlchaw E CL'!R52+'Tuisumpu SC'!R52</f>
        <v>0</v>
      </c>
      <c r="S44" s="409">
        <f>'Maubawk SC'!S52+'Zero CL'!S52+'New Latawh SC'!S52+'Old Siaha SC'!S52+'College Vaih CL'!S52+'Meisatla CL'!S52+'New Coloney CL'!S52+'Phalrang SC'!S52+'Rawmibawk SC'!S52+'Siahatla SC'!S52+'New Siaha CL'!S52+'Theiva SC'!S52+'Tuipui Ferry SC'!S52+'Kawlchaw E CL'!S52+'Tuisumpu SC'!S52</f>
        <v>0</v>
      </c>
      <c r="T44" s="409">
        <f>'Maubawk SC'!T52+'Zero CL'!T52+'New Latawh SC'!T52+'Old Siaha SC'!T52+'College Vaih CL'!T52+'Meisatla CL'!T52+'New Coloney CL'!T52+'Phalrang SC'!T52+'Rawmibawk SC'!T52+'Siahatla SC'!T52+'New Siaha CL'!T52+'Theiva SC'!T52+'Tuipui Ferry SC'!T52+'Kawlchaw E CL'!T52+'Tuisumpu SC'!T52</f>
        <v>170</v>
      </c>
      <c r="U44" s="409">
        <f>'Maubawk SC'!U52+'Zero CL'!U52+'New Latawh SC'!U52+'Old Siaha SC'!U52+'College Vaih CL'!U52+'Meisatla CL'!U52+'New Coloney CL'!U52+'Phalrang SC'!U52+'Rawmibawk SC'!U52+'Siahatla SC'!U52+'New Siaha CL'!U52+'Theiva SC'!U52+'Tuipui Ferry SC'!U52+'Kawlchaw E CL'!U52+'Tuisumpu SC'!U52</f>
        <v>277</v>
      </c>
      <c r="V44" s="171">
        <f>IF(U44=0,0,T44/U44)</f>
        <v>0.61371841155234652</v>
      </c>
      <c r="W44" s="164"/>
      <c r="X44" s="177"/>
    </row>
    <row r="45" spans="2:24" ht="13.5" customHeight="1">
      <c r="B45" s="69" t="str">
        <f t="shared" si="0"/>
        <v>Siaha MC</v>
      </c>
      <c r="C45" s="70">
        <v>45</v>
      </c>
      <c r="D45" s="125"/>
      <c r="E45" s="152">
        <v>6</v>
      </c>
      <c r="F45" s="172" t="s">
        <v>247</v>
      </c>
      <c r="G45" s="193" t="s">
        <v>704</v>
      </c>
      <c r="H45" s="409">
        <f>'Maubawk SC'!H53+'Zero CL'!H53+'New Latawh SC'!H53+'Old Siaha SC'!H53+'College Vaih CL'!H53+'Meisatla CL'!H53+'New Coloney CL'!H53+'Phalrang SC'!H53+'Rawmibawk SC'!H53+'Siahatla SC'!H53+'New Siaha CL'!H53+'Theiva SC'!H53+'Tuipui Ferry SC'!H53+'Kawlchaw E CL'!H53+'Tuisumpu SC'!H53</f>
        <v>40</v>
      </c>
      <c r="I45" s="409">
        <f>'Maubawk SC'!I53+'Zero CL'!I53+'New Latawh SC'!I53+'Old Siaha SC'!I53+'College Vaih CL'!I53+'Meisatla CL'!I53+'New Coloney CL'!I53+'Phalrang SC'!I53+'Rawmibawk SC'!I53+'Siahatla SC'!I53+'New Siaha CL'!I53+'Theiva SC'!I53+'Tuipui Ferry SC'!I53+'Kawlchaw E CL'!I53+'Tuisumpu SC'!I53</f>
        <v>48</v>
      </c>
      <c r="J45" s="409">
        <f>'Maubawk SC'!J53+'Zero CL'!J53+'New Latawh SC'!J53+'Old Siaha SC'!J53+'College Vaih CL'!J53+'Meisatla CL'!J53+'New Coloney CL'!J53+'Phalrang SC'!J53+'Rawmibawk SC'!J53+'Siahatla SC'!J53+'New Siaha CL'!J53+'Theiva SC'!J53+'Tuipui Ferry SC'!J53+'Kawlchaw E CL'!J53+'Tuisumpu SC'!J53</f>
        <v>52</v>
      </c>
      <c r="K45" s="409">
        <f>'Maubawk SC'!K53+'Zero CL'!K53+'New Latawh SC'!K53+'Old Siaha SC'!K53+'College Vaih CL'!K53+'Meisatla CL'!K53+'New Coloney CL'!K53+'Phalrang SC'!K53+'Rawmibawk SC'!K53+'Siahatla SC'!K53+'New Siaha CL'!K53+'Theiva SC'!K53+'Tuipui Ferry SC'!K53+'Kawlchaw E CL'!K53+'Tuisumpu SC'!K53</f>
        <v>57</v>
      </c>
      <c r="L45" s="409">
        <f>'Maubawk SC'!L53+'Zero CL'!L53+'New Latawh SC'!L53+'Old Siaha SC'!L53+'College Vaih CL'!L53+'Meisatla CL'!L53+'New Coloney CL'!L53+'Phalrang SC'!L53+'Rawmibawk SC'!L53+'Siahatla SC'!L53+'New Siaha CL'!L53+'Theiva SC'!L53+'Tuipui Ferry SC'!L53+'Kawlchaw E CL'!L53+'Tuisumpu SC'!L53</f>
        <v>49</v>
      </c>
      <c r="M45" s="409">
        <f>'Maubawk SC'!M53+'Zero CL'!M53+'New Latawh SC'!M53+'Old Siaha SC'!M53+'College Vaih CL'!M53+'Meisatla CL'!M53+'New Coloney CL'!M53+'Phalrang SC'!M53+'Rawmibawk SC'!M53+'Siahatla SC'!M53+'New Siaha CL'!M53+'Theiva SC'!M53+'Tuipui Ferry SC'!M53+'Kawlchaw E CL'!M53+'Tuisumpu SC'!M53</f>
        <v>0</v>
      </c>
      <c r="N45" s="409">
        <f>'Maubawk SC'!N53+'Zero CL'!N53+'New Latawh SC'!N53+'Old Siaha SC'!N53+'College Vaih CL'!N53+'Meisatla CL'!N53+'New Coloney CL'!N53+'Phalrang SC'!N53+'Rawmibawk SC'!N53+'Siahatla SC'!N53+'New Siaha CL'!N53+'Theiva SC'!N53+'Tuipui Ferry SC'!N53+'Kawlchaw E CL'!N53+'Tuisumpu SC'!N53</f>
        <v>0</v>
      </c>
      <c r="O45" s="409">
        <f>'Maubawk SC'!O53+'Zero CL'!O53+'New Latawh SC'!O53+'Old Siaha SC'!O53+'College Vaih CL'!O53+'Meisatla CL'!O53+'New Coloney CL'!O53+'Phalrang SC'!O53+'Rawmibawk SC'!O53+'Siahatla SC'!O53+'New Siaha CL'!O53+'Theiva SC'!O53+'Tuipui Ferry SC'!O53+'Kawlchaw E CL'!O53+'Tuisumpu SC'!O53</f>
        <v>0</v>
      </c>
      <c r="P45" s="409">
        <f>'Maubawk SC'!P53+'Zero CL'!P53+'New Latawh SC'!P53+'Old Siaha SC'!P53+'College Vaih CL'!P53+'Meisatla CL'!P53+'New Coloney CL'!P53+'Phalrang SC'!P53+'Rawmibawk SC'!P53+'Siahatla SC'!P53+'New Siaha CL'!P53+'Theiva SC'!P53+'Tuipui Ferry SC'!P53+'Kawlchaw E CL'!P53+'Tuisumpu SC'!P53</f>
        <v>0</v>
      </c>
      <c r="Q45" s="409">
        <f>'Maubawk SC'!Q53+'Zero CL'!Q53+'New Latawh SC'!Q53+'Old Siaha SC'!Q53+'College Vaih CL'!Q53+'Meisatla CL'!Q53+'New Coloney CL'!Q53+'Phalrang SC'!Q53+'Rawmibawk SC'!Q53+'Siahatla SC'!Q53+'New Siaha CL'!Q53+'Theiva SC'!Q53+'Tuipui Ferry SC'!Q53+'Kawlchaw E CL'!Q53+'Tuisumpu SC'!Q53</f>
        <v>0</v>
      </c>
      <c r="R45" s="409">
        <f>'Maubawk SC'!R53+'Zero CL'!R53+'New Latawh SC'!R53+'Old Siaha SC'!R53+'College Vaih CL'!R53+'Meisatla CL'!R53+'New Coloney CL'!R53+'Phalrang SC'!R53+'Rawmibawk SC'!R53+'Siahatla SC'!R53+'New Siaha CL'!R53+'Theiva SC'!R53+'Tuipui Ferry SC'!R53+'Kawlchaw E CL'!R53+'Tuisumpu SC'!R53</f>
        <v>0</v>
      </c>
      <c r="S45" s="409">
        <f>'Maubawk SC'!S53+'Zero CL'!S53+'New Latawh SC'!S53+'Old Siaha SC'!S53+'College Vaih CL'!S53+'Meisatla CL'!S53+'New Coloney CL'!S53+'Phalrang SC'!S53+'Rawmibawk SC'!S53+'Siahatla SC'!S53+'New Siaha CL'!S53+'Theiva SC'!S53+'Tuipui Ferry SC'!S53+'Kawlchaw E CL'!S53+'Tuisumpu SC'!S53</f>
        <v>0</v>
      </c>
      <c r="T45" s="409">
        <f>'Maubawk SC'!T53+'Zero CL'!T53+'New Latawh SC'!T53+'Old Siaha SC'!T53+'College Vaih CL'!T53+'Meisatla CL'!T53+'New Coloney CL'!T53+'Phalrang SC'!T53+'Rawmibawk SC'!T53+'Siahatla SC'!T53+'New Siaha CL'!T53+'Theiva SC'!T53+'Tuipui Ferry SC'!T53+'Kawlchaw E CL'!T53+'Tuisumpu SC'!T53</f>
        <v>246</v>
      </c>
      <c r="U45" s="409">
        <f>'Maubawk SC'!U53+'Zero CL'!U53+'New Latawh SC'!U53+'Old Siaha SC'!U53+'College Vaih CL'!U53+'Meisatla CL'!U53+'New Coloney CL'!U53+'Phalrang SC'!U53+'Rawmibawk SC'!U53+'Siahatla SC'!U53+'New Siaha CL'!U53+'Theiva SC'!U53+'Tuipui Ferry SC'!U53+'Kawlchaw E CL'!U53+'Tuisumpu SC'!U53</f>
        <v>277</v>
      </c>
      <c r="V45" s="171">
        <f>IF(U45=0,0,T45/U45)</f>
        <v>0.88808664259927794</v>
      </c>
      <c r="W45" s="164"/>
      <c r="X45" s="177"/>
    </row>
    <row r="46" spans="2:24" ht="13.5" customHeight="1">
      <c r="B46" s="69" t="str">
        <f t="shared" si="0"/>
        <v>Siaha MC</v>
      </c>
      <c r="C46" s="70">
        <v>46</v>
      </c>
      <c r="D46" s="125"/>
      <c r="E46" s="348">
        <v>7</v>
      </c>
      <c r="F46" s="172" t="s">
        <v>248</v>
      </c>
      <c r="G46" s="193" t="s">
        <v>704</v>
      </c>
      <c r="H46" s="409">
        <f>'Maubawk SC'!H54+'Zero CL'!H54+'New Latawh SC'!H54+'Old Siaha SC'!H54+'College Vaih CL'!H54+'Meisatla CL'!H54+'New Coloney CL'!H54+'Phalrang SC'!H54+'Rawmibawk SC'!H54+'Siahatla SC'!H54+'New Siaha CL'!H54+'Theiva SC'!H54+'Tuipui Ferry SC'!H54+'Kawlchaw E CL'!H54+'Tuisumpu SC'!H54</f>
        <v>22</v>
      </c>
      <c r="I46" s="409">
        <f>'Maubawk SC'!I54+'Zero CL'!I54+'New Latawh SC'!I54+'Old Siaha SC'!I54+'College Vaih CL'!I54+'Meisatla CL'!I54+'New Coloney CL'!I54+'Phalrang SC'!I54+'Rawmibawk SC'!I54+'Siahatla SC'!I54+'New Siaha CL'!I54+'Theiva SC'!I54+'Tuipui Ferry SC'!I54+'Kawlchaw E CL'!I54+'Tuisumpu SC'!I54</f>
        <v>23</v>
      </c>
      <c r="J46" s="409">
        <f>'Maubawk SC'!J54+'Zero CL'!J54+'New Latawh SC'!J54+'Old Siaha SC'!J54+'College Vaih CL'!J54+'Meisatla CL'!J54+'New Coloney CL'!J54+'Phalrang SC'!J54+'Rawmibawk SC'!J54+'Siahatla SC'!J54+'New Siaha CL'!J54+'Theiva SC'!J54+'Tuipui Ferry SC'!J54+'Kawlchaw E CL'!J54+'Tuisumpu SC'!J54</f>
        <v>22</v>
      </c>
      <c r="K46" s="409">
        <f>'Maubawk SC'!K54+'Zero CL'!K54+'New Latawh SC'!K54+'Old Siaha SC'!K54+'College Vaih CL'!K54+'Meisatla CL'!K54+'New Coloney CL'!K54+'Phalrang SC'!K54+'Rawmibawk SC'!K54+'Siahatla SC'!K54+'New Siaha CL'!K54+'Theiva SC'!K54+'Tuipui Ferry SC'!K54+'Kawlchaw E CL'!K54+'Tuisumpu SC'!K54</f>
        <v>32</v>
      </c>
      <c r="L46" s="409">
        <f>'Maubawk SC'!L54+'Zero CL'!L54+'New Latawh SC'!L54+'Old Siaha SC'!L54+'College Vaih CL'!L54+'Meisatla CL'!L54+'New Coloney CL'!L54+'Phalrang SC'!L54+'Rawmibawk SC'!L54+'Siahatla SC'!L54+'New Siaha CL'!L54+'Theiva SC'!L54+'Tuipui Ferry SC'!L54+'Kawlchaw E CL'!L54+'Tuisumpu SC'!L54</f>
        <v>32</v>
      </c>
      <c r="M46" s="409">
        <f>'Maubawk SC'!M54+'Zero CL'!M54+'New Latawh SC'!M54+'Old Siaha SC'!M54+'College Vaih CL'!M54+'Meisatla CL'!M54+'New Coloney CL'!M54+'Phalrang SC'!M54+'Rawmibawk SC'!M54+'Siahatla SC'!M54+'New Siaha CL'!M54+'Theiva SC'!M54+'Tuipui Ferry SC'!M54+'Kawlchaw E CL'!M54+'Tuisumpu SC'!M54</f>
        <v>0</v>
      </c>
      <c r="N46" s="409">
        <f>'Maubawk SC'!N54+'Zero CL'!N54+'New Latawh SC'!N54+'Old Siaha SC'!N54+'College Vaih CL'!N54+'Meisatla CL'!N54+'New Coloney CL'!N54+'Phalrang SC'!N54+'Rawmibawk SC'!N54+'Siahatla SC'!N54+'New Siaha CL'!N54+'Theiva SC'!N54+'Tuipui Ferry SC'!N54+'Kawlchaw E CL'!N54+'Tuisumpu SC'!N54</f>
        <v>0</v>
      </c>
      <c r="O46" s="409">
        <f>'Maubawk SC'!O54+'Zero CL'!O54+'New Latawh SC'!O54+'Old Siaha SC'!O54+'College Vaih CL'!O54+'Meisatla CL'!O54+'New Coloney CL'!O54+'Phalrang SC'!O54+'Rawmibawk SC'!O54+'Siahatla SC'!O54+'New Siaha CL'!O54+'Theiva SC'!O54+'Tuipui Ferry SC'!O54+'Kawlchaw E CL'!O54+'Tuisumpu SC'!O54</f>
        <v>0</v>
      </c>
      <c r="P46" s="409">
        <f>'Maubawk SC'!P54+'Zero CL'!P54+'New Latawh SC'!P54+'Old Siaha SC'!P54+'College Vaih CL'!P54+'Meisatla CL'!P54+'New Coloney CL'!P54+'Phalrang SC'!P54+'Rawmibawk SC'!P54+'Siahatla SC'!P54+'New Siaha CL'!P54+'Theiva SC'!P54+'Tuipui Ferry SC'!P54+'Kawlchaw E CL'!P54+'Tuisumpu SC'!P54</f>
        <v>0</v>
      </c>
      <c r="Q46" s="409">
        <f>'Maubawk SC'!Q54+'Zero CL'!Q54+'New Latawh SC'!Q54+'Old Siaha SC'!Q54+'College Vaih CL'!Q54+'Meisatla CL'!Q54+'New Coloney CL'!Q54+'Phalrang SC'!Q54+'Rawmibawk SC'!Q54+'Siahatla SC'!Q54+'New Siaha CL'!Q54+'Theiva SC'!Q54+'Tuipui Ferry SC'!Q54+'Kawlchaw E CL'!Q54+'Tuisumpu SC'!Q54</f>
        <v>0</v>
      </c>
      <c r="R46" s="409">
        <f>'Maubawk SC'!R54+'Zero CL'!R54+'New Latawh SC'!R54+'Old Siaha SC'!R54+'College Vaih CL'!R54+'Meisatla CL'!R54+'New Coloney CL'!R54+'Phalrang SC'!R54+'Rawmibawk SC'!R54+'Siahatla SC'!R54+'New Siaha CL'!R54+'Theiva SC'!R54+'Tuipui Ferry SC'!R54+'Kawlchaw E CL'!R54+'Tuisumpu SC'!R54</f>
        <v>0</v>
      </c>
      <c r="S46" s="409">
        <f>'Maubawk SC'!S54+'Zero CL'!S54+'New Latawh SC'!S54+'Old Siaha SC'!S54+'College Vaih CL'!S54+'Meisatla CL'!S54+'New Coloney CL'!S54+'Phalrang SC'!S54+'Rawmibawk SC'!S54+'Siahatla SC'!S54+'New Siaha CL'!S54+'Theiva SC'!S54+'Tuipui Ferry SC'!S54+'Kawlchaw E CL'!S54+'Tuisumpu SC'!S54</f>
        <v>0</v>
      </c>
      <c r="T46" s="409">
        <f>'Maubawk SC'!T54+'Zero CL'!T54+'New Latawh SC'!T54+'Old Siaha SC'!T54+'College Vaih CL'!T54+'Meisatla CL'!T54+'New Coloney CL'!T54+'Phalrang SC'!T54+'Rawmibawk SC'!T54+'Siahatla SC'!T54+'New Siaha CL'!T54+'Theiva SC'!T54+'Tuipui Ferry SC'!T54+'Kawlchaw E CL'!T54+'Tuisumpu SC'!T54</f>
        <v>131</v>
      </c>
      <c r="U46" s="409">
        <f>'Maubawk SC'!U54+'Zero CL'!U54+'New Latawh SC'!U54+'Old Siaha SC'!U54+'College Vaih CL'!U54+'Meisatla CL'!U54+'New Coloney CL'!U54+'Phalrang SC'!U54+'Rawmibawk SC'!U54+'Siahatla SC'!U54+'New Siaha CL'!U54+'Theiva SC'!U54+'Tuipui Ferry SC'!U54+'Kawlchaw E CL'!U54+'Tuisumpu SC'!U54</f>
        <v>277</v>
      </c>
      <c r="V46" s="171">
        <f>IF(U46=0,0,T46/U46)</f>
        <v>0.47292418772563177</v>
      </c>
      <c r="W46" s="199">
        <v>10</v>
      </c>
      <c r="X46" s="177"/>
    </row>
    <row r="47" spans="2:24" ht="13.5" customHeight="1">
      <c r="B47" s="69" t="str">
        <f t="shared" si="0"/>
        <v>Siaha MC</v>
      </c>
      <c r="C47" s="70">
        <v>47</v>
      </c>
      <c r="D47" s="125"/>
      <c r="E47" s="345">
        <v>8</v>
      </c>
      <c r="F47" s="172" t="s">
        <v>249</v>
      </c>
      <c r="G47" s="193" t="s">
        <v>704</v>
      </c>
      <c r="H47" s="409">
        <f>'Maubawk SC'!H55+'Zero CL'!H55+'New Latawh SC'!H55+'Old Siaha SC'!H55+'College Vaih CL'!H55+'Meisatla CL'!H55+'New Coloney CL'!H55+'Phalrang SC'!H55+'Rawmibawk SC'!H55+'Siahatla SC'!H55+'New Siaha CL'!H55+'Theiva SC'!H55+'Tuipui Ferry SC'!H55+'Kawlchaw E CL'!H55+'Tuisumpu SC'!H55</f>
        <v>1</v>
      </c>
      <c r="I47" s="409">
        <f>'Maubawk SC'!I55+'Zero CL'!I55+'New Latawh SC'!I55+'Old Siaha SC'!I55+'College Vaih CL'!I55+'Meisatla CL'!I55+'New Coloney CL'!I55+'Phalrang SC'!I55+'Rawmibawk SC'!I55+'Siahatla SC'!I55+'New Siaha CL'!I55+'Theiva SC'!I55+'Tuipui Ferry SC'!I55+'Kawlchaw E CL'!I55+'Tuisumpu SC'!I55</f>
        <v>2</v>
      </c>
      <c r="J47" s="409">
        <f>'Maubawk SC'!J55+'Zero CL'!J55+'New Latawh SC'!J55+'Old Siaha SC'!J55+'College Vaih CL'!J55+'Meisatla CL'!J55+'New Coloney CL'!J55+'Phalrang SC'!J55+'Rawmibawk SC'!J55+'Siahatla SC'!J55+'New Siaha CL'!J55+'Theiva SC'!J55+'Tuipui Ferry SC'!J55+'Kawlchaw E CL'!J55+'Tuisumpu SC'!J55</f>
        <v>2</v>
      </c>
      <c r="K47" s="409">
        <f>'Maubawk SC'!K55+'Zero CL'!K55+'New Latawh SC'!K55+'Old Siaha SC'!K55+'College Vaih CL'!K55+'Meisatla CL'!K55+'New Coloney CL'!K55+'Phalrang SC'!K55+'Rawmibawk SC'!K55+'Siahatla SC'!K55+'New Siaha CL'!K55+'Theiva SC'!K55+'Tuipui Ferry SC'!K55+'Kawlchaw E CL'!K55+'Tuisumpu SC'!K55</f>
        <v>1</v>
      </c>
      <c r="L47" s="409">
        <f>'Maubawk SC'!L55+'Zero CL'!L55+'New Latawh SC'!L55+'Old Siaha SC'!L55+'College Vaih CL'!L55+'Meisatla CL'!L55+'New Coloney CL'!L55+'Phalrang SC'!L55+'Rawmibawk SC'!L55+'Siahatla SC'!L55+'New Siaha CL'!L55+'Theiva SC'!L55+'Tuipui Ferry SC'!L55+'Kawlchaw E CL'!L55+'Tuisumpu SC'!L55</f>
        <v>1</v>
      </c>
      <c r="M47" s="409">
        <f>'Maubawk SC'!M55+'Zero CL'!M55+'New Latawh SC'!M55+'Old Siaha SC'!M55+'College Vaih CL'!M55+'Meisatla CL'!M55+'New Coloney CL'!M55+'Phalrang SC'!M55+'Rawmibawk SC'!M55+'Siahatla SC'!M55+'New Siaha CL'!M55+'Theiva SC'!M55+'Tuipui Ferry SC'!M55+'Kawlchaw E CL'!M55+'Tuisumpu SC'!M55</f>
        <v>0</v>
      </c>
      <c r="N47" s="409">
        <f>'Maubawk SC'!N55+'Zero CL'!N55+'New Latawh SC'!N55+'Old Siaha SC'!N55+'College Vaih CL'!N55+'Meisatla CL'!N55+'New Coloney CL'!N55+'Phalrang SC'!N55+'Rawmibawk SC'!N55+'Siahatla SC'!N55+'New Siaha CL'!N55+'Theiva SC'!N55+'Tuipui Ferry SC'!N55+'Kawlchaw E CL'!N55+'Tuisumpu SC'!N55</f>
        <v>0</v>
      </c>
      <c r="O47" s="409">
        <f>'Maubawk SC'!O55+'Zero CL'!O55+'New Latawh SC'!O55+'Old Siaha SC'!O55+'College Vaih CL'!O55+'Meisatla CL'!O55+'New Coloney CL'!O55+'Phalrang SC'!O55+'Rawmibawk SC'!O55+'Siahatla SC'!O55+'New Siaha CL'!O55+'Theiva SC'!O55+'Tuipui Ferry SC'!O55+'Kawlchaw E CL'!O55+'Tuisumpu SC'!O55</f>
        <v>0</v>
      </c>
      <c r="P47" s="409">
        <f>'Maubawk SC'!P55+'Zero CL'!P55+'New Latawh SC'!P55+'Old Siaha SC'!P55+'College Vaih CL'!P55+'Meisatla CL'!P55+'New Coloney CL'!P55+'Phalrang SC'!P55+'Rawmibawk SC'!P55+'Siahatla SC'!P55+'New Siaha CL'!P55+'Theiva SC'!P55+'Tuipui Ferry SC'!P55+'Kawlchaw E CL'!P55+'Tuisumpu SC'!P55</f>
        <v>0</v>
      </c>
      <c r="Q47" s="409">
        <f>'Maubawk SC'!Q55+'Zero CL'!Q55+'New Latawh SC'!Q55+'Old Siaha SC'!Q55+'College Vaih CL'!Q55+'Meisatla CL'!Q55+'New Coloney CL'!Q55+'Phalrang SC'!Q55+'Rawmibawk SC'!Q55+'Siahatla SC'!Q55+'New Siaha CL'!Q55+'Theiva SC'!Q55+'Tuipui Ferry SC'!Q55+'Kawlchaw E CL'!Q55+'Tuisumpu SC'!Q55</f>
        <v>0</v>
      </c>
      <c r="R47" s="409">
        <f>'Maubawk SC'!R55+'Zero CL'!R55+'New Latawh SC'!R55+'Old Siaha SC'!R55+'College Vaih CL'!R55+'Meisatla CL'!R55+'New Coloney CL'!R55+'Phalrang SC'!R55+'Rawmibawk SC'!R55+'Siahatla SC'!R55+'New Siaha CL'!R55+'Theiva SC'!R55+'Tuipui Ferry SC'!R55+'Kawlchaw E CL'!R55+'Tuisumpu SC'!R55</f>
        <v>0</v>
      </c>
      <c r="S47" s="409">
        <f>'Maubawk SC'!S55+'Zero CL'!S55+'New Latawh SC'!S55+'Old Siaha SC'!S55+'College Vaih CL'!S55+'Meisatla CL'!S55+'New Coloney CL'!S55+'Phalrang SC'!S55+'Rawmibawk SC'!S55+'Siahatla SC'!S55+'New Siaha CL'!S55+'Theiva SC'!S55+'Tuipui Ferry SC'!S55+'Kawlchaw E CL'!S55+'Tuisumpu SC'!S55</f>
        <v>0</v>
      </c>
      <c r="T47" s="409">
        <f>'Maubawk SC'!T55+'Zero CL'!T55+'New Latawh SC'!T55+'Old Siaha SC'!T55+'College Vaih CL'!T55+'Meisatla CL'!T55+'New Coloney CL'!T55+'Phalrang SC'!T55+'Rawmibawk SC'!T55+'Siahatla SC'!T55+'New Siaha CL'!T55+'Theiva SC'!T55+'Tuipui Ferry SC'!T55+'Kawlchaw E CL'!T55+'Tuisumpu SC'!T55</f>
        <v>7</v>
      </c>
      <c r="U47" s="409">
        <f>'Maubawk SC'!U55+'Zero CL'!U55+'New Latawh SC'!U55+'Old Siaha SC'!U55+'College Vaih CL'!U55+'Meisatla CL'!U55+'New Coloney CL'!U55+'Phalrang SC'!U55+'Rawmibawk SC'!U55+'Siahatla SC'!U55+'New Siaha CL'!U55+'Theiva SC'!U55+'Tuipui Ferry SC'!U55+'Kawlchaw E CL'!U55+'Tuisumpu SC'!U55</f>
        <v>0</v>
      </c>
      <c r="V47" s="351">
        <f>IF(T40=0,0,T47/T40)</f>
        <v>2.5270758122743681E-2</v>
      </c>
      <c r="W47" s="199"/>
      <c r="X47" s="177"/>
    </row>
    <row r="48" spans="2:24" ht="13.5" customHeight="1">
      <c r="B48" s="69" t="str">
        <f t="shared" si="0"/>
        <v>Siaha MC</v>
      </c>
      <c r="C48" s="70">
        <v>48</v>
      </c>
      <c r="D48" s="125"/>
      <c r="E48" s="345">
        <v>9</v>
      </c>
      <c r="F48" s="352" t="s">
        <v>618</v>
      </c>
      <c r="G48" s="193" t="s">
        <v>704</v>
      </c>
      <c r="H48" s="409">
        <f>'Maubawk SC'!H56+'Zero CL'!H56+'New Latawh SC'!H56+'Old Siaha SC'!H56+'College Vaih CL'!H56+'Meisatla CL'!H56+'New Coloney CL'!H56+'Phalrang SC'!H56+'Rawmibawk SC'!H56+'Siahatla SC'!H56+'New Siaha CL'!H56+'Theiva SC'!H56+'Tuipui Ferry SC'!H56+'Kawlchaw E CL'!H56+'Tuisumpu SC'!H56</f>
        <v>42</v>
      </c>
      <c r="I48" s="409">
        <f>'Maubawk SC'!I56+'Zero CL'!I56+'New Latawh SC'!I56+'Old Siaha SC'!I56+'College Vaih CL'!I56+'Meisatla CL'!I56+'New Coloney CL'!I56+'Phalrang SC'!I56+'Rawmibawk SC'!I56+'Siahatla SC'!I56+'New Siaha CL'!I56+'Theiva SC'!I56+'Tuipui Ferry SC'!I56+'Kawlchaw E CL'!I56+'Tuisumpu SC'!I56</f>
        <v>48</v>
      </c>
      <c r="J48" s="409">
        <f>'Maubawk SC'!J56+'Zero CL'!J56+'New Latawh SC'!J56+'Old Siaha SC'!J56+'College Vaih CL'!J56+'Meisatla CL'!J56+'New Coloney CL'!J56+'Phalrang SC'!J56+'Rawmibawk SC'!J56+'Siahatla SC'!J56+'New Siaha CL'!J56+'Theiva SC'!J56+'Tuipui Ferry SC'!J56+'Kawlchaw E CL'!J56+'Tuisumpu SC'!J56</f>
        <v>37</v>
      </c>
      <c r="K48" s="409">
        <f>'Maubawk SC'!K56+'Zero CL'!K56+'New Latawh SC'!K56+'Old Siaha SC'!K56+'College Vaih CL'!K56+'Meisatla CL'!K56+'New Coloney CL'!K56+'Phalrang SC'!K56+'Rawmibawk SC'!K56+'Siahatla SC'!K56+'New Siaha CL'!K56+'Theiva SC'!K56+'Tuipui Ferry SC'!K56+'Kawlchaw E CL'!K56+'Tuisumpu SC'!K56</f>
        <v>38</v>
      </c>
      <c r="L48" s="409">
        <f>'Maubawk SC'!L56+'Zero CL'!L56+'New Latawh SC'!L56+'Old Siaha SC'!L56+'College Vaih CL'!L56+'Meisatla CL'!L56+'New Coloney CL'!L56+'Phalrang SC'!L56+'Rawmibawk SC'!L56+'Siahatla SC'!L56+'New Siaha CL'!L56+'Theiva SC'!L56+'Tuipui Ferry SC'!L56+'Kawlchaw E CL'!L56+'Tuisumpu SC'!L56</f>
        <v>54</v>
      </c>
      <c r="M48" s="409">
        <f>'Maubawk SC'!M56+'Zero CL'!M56+'New Latawh SC'!M56+'Old Siaha SC'!M56+'College Vaih CL'!M56+'Meisatla CL'!M56+'New Coloney CL'!M56+'Phalrang SC'!M56+'Rawmibawk SC'!M56+'Siahatla SC'!M56+'New Siaha CL'!M56+'Theiva SC'!M56+'Tuipui Ferry SC'!M56+'Kawlchaw E CL'!M56+'Tuisumpu SC'!M56</f>
        <v>0</v>
      </c>
      <c r="N48" s="409">
        <f>'Maubawk SC'!N56+'Zero CL'!N56+'New Latawh SC'!N56+'Old Siaha SC'!N56+'College Vaih CL'!N56+'Meisatla CL'!N56+'New Coloney CL'!N56+'Phalrang SC'!N56+'Rawmibawk SC'!N56+'Siahatla SC'!N56+'New Siaha CL'!N56+'Theiva SC'!N56+'Tuipui Ferry SC'!N56+'Kawlchaw E CL'!N56+'Tuisumpu SC'!N56</f>
        <v>0</v>
      </c>
      <c r="O48" s="409">
        <f>'Maubawk SC'!O56+'Zero CL'!O56+'New Latawh SC'!O56+'Old Siaha SC'!O56+'College Vaih CL'!O56+'Meisatla CL'!O56+'New Coloney CL'!O56+'Phalrang SC'!O56+'Rawmibawk SC'!O56+'Siahatla SC'!O56+'New Siaha CL'!O56+'Theiva SC'!O56+'Tuipui Ferry SC'!O56+'Kawlchaw E CL'!O56+'Tuisumpu SC'!O56</f>
        <v>0</v>
      </c>
      <c r="P48" s="409">
        <f>'Maubawk SC'!P56+'Zero CL'!P56+'New Latawh SC'!P56+'Old Siaha SC'!P56+'College Vaih CL'!P56+'Meisatla CL'!P56+'New Coloney CL'!P56+'Phalrang SC'!P56+'Rawmibawk SC'!P56+'Siahatla SC'!P56+'New Siaha CL'!P56+'Theiva SC'!P56+'Tuipui Ferry SC'!P56+'Kawlchaw E CL'!P56+'Tuisumpu SC'!P56</f>
        <v>0</v>
      </c>
      <c r="Q48" s="409">
        <f>'Maubawk SC'!Q56+'Zero CL'!Q56+'New Latawh SC'!Q56+'Old Siaha SC'!Q56+'College Vaih CL'!Q56+'Meisatla CL'!Q56+'New Coloney CL'!Q56+'Phalrang SC'!Q56+'Rawmibawk SC'!Q56+'Siahatla SC'!Q56+'New Siaha CL'!Q56+'Theiva SC'!Q56+'Tuipui Ferry SC'!Q56+'Kawlchaw E CL'!Q56+'Tuisumpu SC'!Q56</f>
        <v>0</v>
      </c>
      <c r="R48" s="409">
        <f>'Maubawk SC'!R56+'Zero CL'!R56+'New Latawh SC'!R56+'Old Siaha SC'!R56+'College Vaih CL'!R56+'Meisatla CL'!R56+'New Coloney CL'!R56+'Phalrang SC'!R56+'Rawmibawk SC'!R56+'Siahatla SC'!R56+'New Siaha CL'!R56+'Theiva SC'!R56+'Tuipui Ferry SC'!R56+'Kawlchaw E CL'!R56+'Tuisumpu SC'!R56</f>
        <v>0</v>
      </c>
      <c r="S48" s="409">
        <f>'Maubawk SC'!S56+'Zero CL'!S56+'New Latawh SC'!S56+'Old Siaha SC'!S56+'College Vaih CL'!S56+'Meisatla CL'!S56+'New Coloney CL'!S56+'Phalrang SC'!S56+'Rawmibawk SC'!S56+'Siahatla SC'!S56+'New Siaha CL'!S56+'Theiva SC'!S56+'Tuipui Ferry SC'!S56+'Kawlchaw E CL'!S56+'Tuisumpu SC'!S56</f>
        <v>0</v>
      </c>
      <c r="T48" s="409">
        <f>'Maubawk SC'!T56+'Zero CL'!T56+'New Latawh SC'!T56+'Old Siaha SC'!T56+'College Vaih CL'!T56+'Meisatla CL'!T56+'New Coloney CL'!T56+'Phalrang SC'!T56+'Rawmibawk SC'!T56+'Siahatla SC'!T56+'New Siaha CL'!T56+'Theiva SC'!T56+'Tuipui Ferry SC'!T56+'Kawlchaw E CL'!T56+'Tuisumpu SC'!T56</f>
        <v>219</v>
      </c>
      <c r="U48" s="409">
        <f>'Maubawk SC'!U56+'Zero CL'!U56+'New Latawh SC'!U56+'Old Siaha SC'!U56+'College Vaih CL'!U56+'Meisatla CL'!U56+'New Coloney CL'!U56+'Phalrang SC'!U56+'Rawmibawk SC'!U56+'Siahatla SC'!U56+'New Siaha CL'!U56+'Theiva SC'!U56+'Tuipui Ferry SC'!U56+'Kawlchaw E CL'!U56+'Tuisumpu SC'!U56</f>
        <v>235</v>
      </c>
      <c r="V48" s="171">
        <f>IF(U48=0,0,T48/U48)</f>
        <v>0.93191489361702129</v>
      </c>
      <c r="W48" s="164">
        <v>10</v>
      </c>
      <c r="X48" s="177"/>
    </row>
    <row r="49" spans="2:24" ht="13.5" customHeight="1">
      <c r="B49" s="69" t="str">
        <f t="shared" si="0"/>
        <v>Siaha MC</v>
      </c>
      <c r="C49" s="70">
        <v>49</v>
      </c>
      <c r="D49" s="125"/>
      <c r="E49" s="152"/>
      <c r="F49" s="352" t="s">
        <v>619</v>
      </c>
      <c r="G49" s="193" t="s">
        <v>704</v>
      </c>
      <c r="H49" s="409">
        <f>'Maubawk SC'!H57+'Zero CL'!H57+'New Latawh SC'!H57+'Old Siaha SC'!H57+'College Vaih CL'!H57+'Meisatla CL'!H57+'New Coloney CL'!H57+'Phalrang SC'!H57+'Rawmibawk SC'!H57+'Siahatla SC'!H57+'New Siaha CL'!H57+'Theiva SC'!H57+'Tuipui Ferry SC'!H57+'Kawlchaw E CL'!H57+'Tuisumpu SC'!H57</f>
        <v>3</v>
      </c>
      <c r="I49" s="409">
        <f>'Maubawk SC'!I57+'Zero CL'!I57+'New Latawh SC'!I57+'Old Siaha SC'!I57+'College Vaih CL'!I57+'Meisatla CL'!I57+'New Coloney CL'!I57+'Phalrang SC'!I57+'Rawmibawk SC'!I57+'Siahatla SC'!I57+'New Siaha CL'!I57+'Theiva SC'!I57+'Tuipui Ferry SC'!I57+'Kawlchaw E CL'!I57+'Tuisumpu SC'!I57</f>
        <v>3</v>
      </c>
      <c r="J49" s="409">
        <f>'Maubawk SC'!J57+'Zero CL'!J57+'New Latawh SC'!J57+'Old Siaha SC'!J57+'College Vaih CL'!J57+'Meisatla CL'!J57+'New Coloney CL'!J57+'Phalrang SC'!J57+'Rawmibawk SC'!J57+'Siahatla SC'!J57+'New Siaha CL'!J57+'Theiva SC'!J57+'Tuipui Ferry SC'!J57+'Kawlchaw E CL'!J57+'Tuisumpu SC'!J57</f>
        <v>2</v>
      </c>
      <c r="K49" s="409">
        <f>'Maubawk SC'!K57+'Zero CL'!K57+'New Latawh SC'!K57+'Old Siaha SC'!K57+'College Vaih CL'!K57+'Meisatla CL'!K57+'New Coloney CL'!K57+'Phalrang SC'!K57+'Rawmibawk SC'!K57+'Siahatla SC'!K57+'New Siaha CL'!K57+'Theiva SC'!K57+'Tuipui Ferry SC'!K57+'Kawlchaw E CL'!K57+'Tuisumpu SC'!K57</f>
        <v>4</v>
      </c>
      <c r="L49" s="409">
        <f>'Maubawk SC'!L57+'Zero CL'!L57+'New Latawh SC'!L57+'Old Siaha SC'!L57+'College Vaih CL'!L57+'Meisatla CL'!L57+'New Coloney CL'!L57+'Phalrang SC'!L57+'Rawmibawk SC'!L57+'Siahatla SC'!L57+'New Siaha CL'!L57+'Theiva SC'!L57+'Tuipui Ferry SC'!L57+'Kawlchaw E CL'!L57+'Tuisumpu SC'!L57</f>
        <v>4</v>
      </c>
      <c r="M49" s="409">
        <f>'Maubawk SC'!M57+'Zero CL'!M57+'New Latawh SC'!M57+'Old Siaha SC'!M57+'College Vaih CL'!M57+'Meisatla CL'!M57+'New Coloney CL'!M57+'Phalrang SC'!M57+'Rawmibawk SC'!M57+'Siahatla SC'!M57+'New Siaha CL'!M57+'Theiva SC'!M57+'Tuipui Ferry SC'!M57+'Kawlchaw E CL'!M57+'Tuisumpu SC'!M57</f>
        <v>0</v>
      </c>
      <c r="N49" s="409">
        <f>'Maubawk SC'!N57+'Zero CL'!N57+'New Latawh SC'!N57+'Old Siaha SC'!N57+'College Vaih CL'!N57+'Meisatla CL'!N57+'New Coloney CL'!N57+'Phalrang SC'!N57+'Rawmibawk SC'!N57+'Siahatla SC'!N57+'New Siaha CL'!N57+'Theiva SC'!N57+'Tuipui Ferry SC'!N57+'Kawlchaw E CL'!N57+'Tuisumpu SC'!N57</f>
        <v>0</v>
      </c>
      <c r="O49" s="409">
        <f>'Maubawk SC'!O57+'Zero CL'!O57+'New Latawh SC'!O57+'Old Siaha SC'!O57+'College Vaih CL'!O57+'Meisatla CL'!O57+'New Coloney CL'!O57+'Phalrang SC'!O57+'Rawmibawk SC'!O57+'Siahatla SC'!O57+'New Siaha CL'!O57+'Theiva SC'!O57+'Tuipui Ferry SC'!O57+'Kawlchaw E CL'!O57+'Tuisumpu SC'!O57</f>
        <v>0</v>
      </c>
      <c r="P49" s="409">
        <f>'Maubawk SC'!P57+'Zero CL'!P57+'New Latawh SC'!P57+'Old Siaha SC'!P57+'College Vaih CL'!P57+'Meisatla CL'!P57+'New Coloney CL'!P57+'Phalrang SC'!P57+'Rawmibawk SC'!P57+'Siahatla SC'!P57+'New Siaha CL'!P57+'Theiva SC'!P57+'Tuipui Ferry SC'!P57+'Kawlchaw E CL'!P57+'Tuisumpu SC'!P57</f>
        <v>0</v>
      </c>
      <c r="Q49" s="409">
        <f>'Maubawk SC'!Q57+'Zero CL'!Q57+'New Latawh SC'!Q57+'Old Siaha SC'!Q57+'College Vaih CL'!Q57+'Meisatla CL'!Q57+'New Coloney CL'!Q57+'Phalrang SC'!Q57+'Rawmibawk SC'!Q57+'Siahatla SC'!Q57+'New Siaha CL'!Q57+'Theiva SC'!Q57+'Tuipui Ferry SC'!Q57+'Kawlchaw E CL'!Q57+'Tuisumpu SC'!Q57</f>
        <v>0</v>
      </c>
      <c r="R49" s="409">
        <f>'Maubawk SC'!R57+'Zero CL'!R57+'New Latawh SC'!R57+'Old Siaha SC'!R57+'College Vaih CL'!R57+'Meisatla CL'!R57+'New Coloney CL'!R57+'Phalrang SC'!R57+'Rawmibawk SC'!R57+'Siahatla SC'!R57+'New Siaha CL'!R57+'Theiva SC'!R57+'Tuipui Ferry SC'!R57+'Kawlchaw E CL'!R57+'Tuisumpu SC'!R57</f>
        <v>0</v>
      </c>
      <c r="S49" s="409">
        <f>'Maubawk SC'!S57+'Zero CL'!S57+'New Latawh SC'!S57+'Old Siaha SC'!S57+'College Vaih CL'!S57+'Meisatla CL'!S57+'New Coloney CL'!S57+'Phalrang SC'!S57+'Rawmibawk SC'!S57+'Siahatla SC'!S57+'New Siaha CL'!S57+'Theiva SC'!S57+'Tuipui Ferry SC'!S57+'Kawlchaw E CL'!S57+'Tuisumpu SC'!S57</f>
        <v>0</v>
      </c>
      <c r="T49" s="409">
        <f>'Maubawk SC'!T57+'Zero CL'!T57+'New Latawh SC'!T57+'Old Siaha SC'!T57+'College Vaih CL'!T57+'Meisatla CL'!T57+'New Coloney CL'!T57+'Phalrang SC'!T57+'Rawmibawk SC'!T57+'Siahatla SC'!T57+'New Siaha CL'!T57+'Theiva SC'!T57+'Tuipui Ferry SC'!T57+'Kawlchaw E CL'!T57+'Tuisumpu SC'!T57</f>
        <v>16</v>
      </c>
      <c r="U49" s="409">
        <f>'Maubawk SC'!U57+'Zero CL'!U57+'New Latawh SC'!U57+'Old Siaha SC'!U57+'College Vaih CL'!U57+'Meisatla CL'!U57+'New Coloney CL'!U57+'Phalrang SC'!U57+'Rawmibawk SC'!U57+'Siahatla SC'!U57+'New Siaha CL'!U57+'Theiva SC'!U57+'Tuipui Ferry SC'!U57+'Kawlchaw E CL'!U57+'Tuisumpu SC'!U57</f>
        <v>235</v>
      </c>
      <c r="V49" s="196">
        <f>IF(U49=0,0,T49/U49)</f>
        <v>6.8085106382978725E-2</v>
      </c>
      <c r="W49" s="199"/>
      <c r="X49" s="177"/>
    </row>
    <row r="50" spans="2:24" ht="13.5" customHeight="1">
      <c r="B50" s="69" t="str">
        <f t="shared" si="0"/>
        <v>Siaha MC</v>
      </c>
      <c r="C50" s="70">
        <v>50</v>
      </c>
      <c r="D50" s="125"/>
      <c r="E50" s="152"/>
      <c r="F50" s="172" t="s">
        <v>251</v>
      </c>
      <c r="G50" s="193" t="s">
        <v>704</v>
      </c>
      <c r="H50" s="409">
        <f>'Maubawk SC'!H58+'Zero CL'!H58+'New Latawh SC'!H58+'Old Siaha SC'!H58+'College Vaih CL'!H58+'Meisatla CL'!H58+'New Coloney CL'!H58+'Phalrang SC'!H58+'Rawmibawk SC'!H58+'Siahatla SC'!H58+'New Siaha CL'!H58+'Theiva SC'!H58+'Tuipui Ferry SC'!H58+'Kawlchaw E CL'!H58+'Tuisumpu SC'!H58</f>
        <v>45</v>
      </c>
      <c r="I50" s="409">
        <f>'Maubawk SC'!I58+'Zero CL'!I58+'New Latawh SC'!I58+'Old Siaha SC'!I58+'College Vaih CL'!I58+'Meisatla CL'!I58+'New Coloney CL'!I58+'Phalrang SC'!I58+'Rawmibawk SC'!I58+'Siahatla SC'!I58+'New Siaha CL'!I58+'Theiva SC'!I58+'Tuipui Ferry SC'!I58+'Kawlchaw E CL'!I58+'Tuisumpu SC'!I58</f>
        <v>51</v>
      </c>
      <c r="J50" s="409">
        <f>'Maubawk SC'!J58+'Zero CL'!J58+'New Latawh SC'!J58+'Old Siaha SC'!J58+'College Vaih CL'!J58+'Meisatla CL'!J58+'New Coloney CL'!J58+'Phalrang SC'!J58+'Rawmibawk SC'!J58+'Siahatla SC'!J58+'New Siaha CL'!J58+'Theiva SC'!J58+'Tuipui Ferry SC'!J58+'Kawlchaw E CL'!J58+'Tuisumpu SC'!J58</f>
        <v>39</v>
      </c>
      <c r="K50" s="409">
        <f>'Maubawk SC'!K58+'Zero CL'!K58+'New Latawh SC'!K58+'Old Siaha SC'!K58+'College Vaih CL'!K58+'Meisatla CL'!K58+'New Coloney CL'!K58+'Phalrang SC'!K58+'Rawmibawk SC'!K58+'Siahatla SC'!K58+'New Siaha CL'!K58+'Theiva SC'!K58+'Tuipui Ferry SC'!K58+'Kawlchaw E CL'!K58+'Tuisumpu SC'!K58</f>
        <v>42</v>
      </c>
      <c r="L50" s="409">
        <f>'Maubawk SC'!L58+'Zero CL'!L58+'New Latawh SC'!L58+'Old Siaha SC'!L58+'College Vaih CL'!L58+'Meisatla CL'!L58+'New Coloney CL'!L58+'Phalrang SC'!L58+'Rawmibawk SC'!L58+'Siahatla SC'!L58+'New Siaha CL'!L58+'Theiva SC'!L58+'Tuipui Ferry SC'!L58+'Kawlchaw E CL'!L58+'Tuisumpu SC'!L58</f>
        <v>58</v>
      </c>
      <c r="M50" s="409">
        <f>'Maubawk SC'!M58+'Zero CL'!M58+'New Latawh SC'!M58+'Old Siaha SC'!M58+'College Vaih CL'!M58+'Meisatla CL'!M58+'New Coloney CL'!M58+'Phalrang SC'!M58+'Rawmibawk SC'!M58+'Siahatla SC'!M58+'New Siaha CL'!M58+'Theiva SC'!M58+'Tuipui Ferry SC'!M58+'Kawlchaw E CL'!M58+'Tuisumpu SC'!M58</f>
        <v>0</v>
      </c>
      <c r="N50" s="409">
        <f>'Maubawk SC'!N58+'Zero CL'!N58+'New Latawh SC'!N58+'Old Siaha SC'!N58+'College Vaih CL'!N58+'Meisatla CL'!N58+'New Coloney CL'!N58+'Phalrang SC'!N58+'Rawmibawk SC'!N58+'Siahatla SC'!N58+'New Siaha CL'!N58+'Theiva SC'!N58+'Tuipui Ferry SC'!N58+'Kawlchaw E CL'!N58+'Tuisumpu SC'!N58</f>
        <v>0</v>
      </c>
      <c r="O50" s="409">
        <f>'Maubawk SC'!O58+'Zero CL'!O58+'New Latawh SC'!O58+'Old Siaha SC'!O58+'College Vaih CL'!O58+'Meisatla CL'!O58+'New Coloney CL'!O58+'Phalrang SC'!O58+'Rawmibawk SC'!O58+'Siahatla SC'!O58+'New Siaha CL'!O58+'Theiva SC'!O58+'Tuipui Ferry SC'!O58+'Kawlchaw E CL'!O58+'Tuisumpu SC'!O58</f>
        <v>0</v>
      </c>
      <c r="P50" s="409">
        <f>'Maubawk SC'!P58+'Zero CL'!P58+'New Latawh SC'!P58+'Old Siaha SC'!P58+'College Vaih CL'!P58+'Meisatla CL'!P58+'New Coloney CL'!P58+'Phalrang SC'!P58+'Rawmibawk SC'!P58+'Siahatla SC'!P58+'New Siaha CL'!P58+'Theiva SC'!P58+'Tuipui Ferry SC'!P58+'Kawlchaw E CL'!P58+'Tuisumpu SC'!P58</f>
        <v>0</v>
      </c>
      <c r="Q50" s="409">
        <f>'Maubawk SC'!Q58+'Zero CL'!Q58+'New Latawh SC'!Q58+'Old Siaha SC'!Q58+'College Vaih CL'!Q58+'Meisatla CL'!Q58+'New Coloney CL'!Q58+'Phalrang SC'!Q58+'Rawmibawk SC'!Q58+'Siahatla SC'!Q58+'New Siaha CL'!Q58+'Theiva SC'!Q58+'Tuipui Ferry SC'!Q58+'Kawlchaw E CL'!Q58+'Tuisumpu SC'!Q58</f>
        <v>0</v>
      </c>
      <c r="R50" s="409">
        <f>'Maubawk SC'!R58+'Zero CL'!R58+'New Latawh SC'!R58+'Old Siaha SC'!R58+'College Vaih CL'!R58+'Meisatla CL'!R58+'New Coloney CL'!R58+'Phalrang SC'!R58+'Rawmibawk SC'!R58+'Siahatla SC'!R58+'New Siaha CL'!R58+'Theiva SC'!R58+'Tuipui Ferry SC'!R58+'Kawlchaw E CL'!R58+'Tuisumpu SC'!R58</f>
        <v>0</v>
      </c>
      <c r="S50" s="409">
        <f>'Maubawk SC'!S58+'Zero CL'!S58+'New Latawh SC'!S58+'Old Siaha SC'!S58+'College Vaih CL'!S58+'Meisatla CL'!S58+'New Coloney CL'!S58+'Phalrang SC'!S58+'Rawmibawk SC'!S58+'Siahatla SC'!S58+'New Siaha CL'!S58+'Theiva SC'!S58+'Tuipui Ferry SC'!S58+'Kawlchaw E CL'!S58+'Tuisumpu SC'!S58</f>
        <v>0</v>
      </c>
      <c r="T50" s="409">
        <f>'Maubawk SC'!T58+'Zero CL'!T58+'New Latawh SC'!T58+'Old Siaha SC'!T58+'College Vaih CL'!T58+'Meisatla CL'!T58+'New Coloney CL'!T58+'Phalrang SC'!T58+'Rawmibawk SC'!T58+'Siahatla SC'!T58+'New Siaha CL'!T58+'Theiva SC'!T58+'Tuipui Ferry SC'!T58+'Kawlchaw E CL'!T58+'Tuisumpu SC'!T58</f>
        <v>235</v>
      </c>
      <c r="U50" s="409">
        <f>'Maubawk SC'!U58+'Zero CL'!U58+'New Latawh SC'!U58+'Old Siaha SC'!U58+'College Vaih CL'!U58+'Meisatla CL'!U58+'New Coloney CL'!U58+'Phalrang SC'!U58+'Rawmibawk SC'!U58+'Siahatla SC'!U58+'New Siaha CL'!U58+'Theiva SC'!U58+'Tuipui Ferry SC'!U58+'Kawlchaw E CL'!U58+'Tuisumpu SC'!U58</f>
        <v>235</v>
      </c>
      <c r="V50" s="159"/>
      <c r="W50" s="164"/>
      <c r="X50" s="177"/>
    </row>
    <row r="51" spans="2:24" ht="13.5" customHeight="1">
      <c r="B51" s="69" t="str">
        <f t="shared" si="0"/>
        <v>Siaha MC</v>
      </c>
      <c r="C51" s="70">
        <v>51</v>
      </c>
      <c r="D51" s="125"/>
      <c r="E51" s="345">
        <v>10</v>
      </c>
      <c r="F51" s="176" t="s">
        <v>665</v>
      </c>
      <c r="G51" s="193" t="s">
        <v>704</v>
      </c>
      <c r="H51" s="409">
        <f>'Maubawk SC'!H59+'Zero CL'!H59+'New Latawh SC'!H59+'Old Siaha SC'!H59+'College Vaih CL'!H59+'Meisatla CL'!H59+'New Coloney CL'!H59+'Phalrang SC'!H59+'Rawmibawk SC'!H59+'Siahatla SC'!H59+'New Siaha CL'!H59+'Theiva SC'!H59+'Tuipui Ferry SC'!H59+'Kawlchaw E CL'!H59+'Tuisumpu SC'!H59</f>
        <v>3</v>
      </c>
      <c r="I51" s="409">
        <f>'Maubawk SC'!I59+'Zero CL'!I59+'New Latawh SC'!I59+'Old Siaha SC'!I59+'College Vaih CL'!I59+'Meisatla CL'!I59+'New Coloney CL'!I59+'Phalrang SC'!I59+'Rawmibawk SC'!I59+'Siahatla SC'!I59+'New Siaha CL'!I59+'Theiva SC'!I59+'Tuipui Ferry SC'!I59+'Kawlchaw E CL'!I59+'Tuisumpu SC'!I59</f>
        <v>0</v>
      </c>
      <c r="J51" s="409">
        <f>'Maubawk SC'!J59+'Zero CL'!J59+'New Latawh SC'!J59+'Old Siaha SC'!J59+'College Vaih CL'!J59+'Meisatla CL'!J59+'New Coloney CL'!J59+'Phalrang SC'!J59+'Rawmibawk SC'!J59+'Siahatla SC'!J59+'New Siaha CL'!J59+'Theiva SC'!J59+'Tuipui Ferry SC'!J59+'Kawlchaw E CL'!J59+'Tuisumpu SC'!J59</f>
        <v>0</v>
      </c>
      <c r="K51" s="409">
        <f>'Maubawk SC'!K59+'Zero CL'!K59+'New Latawh SC'!K59+'Old Siaha SC'!K59+'College Vaih CL'!K59+'Meisatla CL'!K59+'New Coloney CL'!K59+'Phalrang SC'!K59+'Rawmibawk SC'!K59+'Siahatla SC'!K59+'New Siaha CL'!K59+'Theiva SC'!K59+'Tuipui Ferry SC'!K59+'Kawlchaw E CL'!K59+'Tuisumpu SC'!K59</f>
        <v>2</v>
      </c>
      <c r="L51" s="409">
        <f>'Maubawk SC'!L59+'Zero CL'!L59+'New Latawh SC'!L59+'Old Siaha SC'!L59+'College Vaih CL'!L59+'Meisatla CL'!L59+'New Coloney CL'!L59+'Phalrang SC'!L59+'Rawmibawk SC'!L59+'Siahatla SC'!L59+'New Siaha CL'!L59+'Theiva SC'!L59+'Tuipui Ferry SC'!L59+'Kawlchaw E CL'!L59+'Tuisumpu SC'!L59</f>
        <v>3</v>
      </c>
      <c r="M51" s="409">
        <f>'Maubawk SC'!M59+'Zero CL'!M59+'New Latawh SC'!M59+'Old Siaha SC'!M59+'College Vaih CL'!M59+'Meisatla CL'!M59+'New Coloney CL'!M59+'Phalrang SC'!M59+'Rawmibawk SC'!M59+'Siahatla SC'!M59+'New Siaha CL'!M59+'Theiva SC'!M59+'Tuipui Ferry SC'!M59+'Kawlchaw E CL'!M59+'Tuisumpu SC'!M59</f>
        <v>0</v>
      </c>
      <c r="N51" s="409">
        <f>'Maubawk SC'!N59+'Zero CL'!N59+'New Latawh SC'!N59+'Old Siaha SC'!N59+'College Vaih CL'!N59+'Meisatla CL'!N59+'New Coloney CL'!N59+'Phalrang SC'!N59+'Rawmibawk SC'!N59+'Siahatla SC'!N59+'New Siaha CL'!N59+'Theiva SC'!N59+'Tuipui Ferry SC'!N59+'Kawlchaw E CL'!N59+'Tuisumpu SC'!N59</f>
        <v>0</v>
      </c>
      <c r="O51" s="409">
        <f>'Maubawk SC'!O59+'Zero CL'!O59+'New Latawh SC'!O59+'Old Siaha SC'!O59+'College Vaih CL'!O59+'Meisatla CL'!O59+'New Coloney CL'!O59+'Phalrang SC'!O59+'Rawmibawk SC'!O59+'Siahatla SC'!O59+'New Siaha CL'!O59+'Theiva SC'!O59+'Tuipui Ferry SC'!O59+'Kawlchaw E CL'!O59+'Tuisumpu SC'!O59</f>
        <v>0</v>
      </c>
      <c r="P51" s="409">
        <f>'Maubawk SC'!P59+'Zero CL'!P59+'New Latawh SC'!P59+'Old Siaha SC'!P59+'College Vaih CL'!P59+'Meisatla CL'!P59+'New Coloney CL'!P59+'Phalrang SC'!P59+'Rawmibawk SC'!P59+'Siahatla SC'!P59+'New Siaha CL'!P59+'Theiva SC'!P59+'Tuipui Ferry SC'!P59+'Kawlchaw E CL'!P59+'Tuisumpu SC'!P59</f>
        <v>0</v>
      </c>
      <c r="Q51" s="409">
        <f>'Maubawk SC'!Q59+'Zero CL'!Q59+'New Latawh SC'!Q59+'Old Siaha SC'!Q59+'College Vaih CL'!Q59+'Meisatla CL'!Q59+'New Coloney CL'!Q59+'Phalrang SC'!Q59+'Rawmibawk SC'!Q59+'Siahatla SC'!Q59+'New Siaha CL'!Q59+'Theiva SC'!Q59+'Tuipui Ferry SC'!Q59+'Kawlchaw E CL'!Q59+'Tuisumpu SC'!Q59</f>
        <v>0</v>
      </c>
      <c r="R51" s="409">
        <f>'Maubawk SC'!R59+'Zero CL'!R59+'New Latawh SC'!R59+'Old Siaha SC'!R59+'College Vaih CL'!R59+'Meisatla CL'!R59+'New Coloney CL'!R59+'Phalrang SC'!R59+'Rawmibawk SC'!R59+'Siahatla SC'!R59+'New Siaha CL'!R59+'Theiva SC'!R59+'Tuipui Ferry SC'!R59+'Kawlchaw E CL'!R59+'Tuisumpu SC'!R59</f>
        <v>0</v>
      </c>
      <c r="S51" s="409">
        <f>'Maubawk SC'!S59+'Zero CL'!S59+'New Latawh SC'!S59+'Old Siaha SC'!S59+'College Vaih CL'!S59+'Meisatla CL'!S59+'New Coloney CL'!S59+'Phalrang SC'!S59+'Rawmibawk SC'!S59+'Siahatla SC'!S59+'New Siaha CL'!S59+'Theiva SC'!S59+'Tuipui Ferry SC'!S59+'Kawlchaw E CL'!S59+'Tuisumpu SC'!S59</f>
        <v>0</v>
      </c>
      <c r="T51" s="409">
        <f>'Maubawk SC'!T59+'Zero CL'!T59+'New Latawh SC'!T59+'Old Siaha SC'!T59+'College Vaih CL'!T59+'Meisatla CL'!T59+'New Coloney CL'!T59+'Phalrang SC'!T59+'Rawmibawk SC'!T59+'Siahatla SC'!T59+'New Siaha CL'!T59+'Theiva SC'!T59+'Tuipui Ferry SC'!T59+'Kawlchaw E CL'!T59+'Tuisumpu SC'!T59</f>
        <v>8</v>
      </c>
      <c r="U51" s="409">
        <f>'Maubawk SC'!U59+'Zero CL'!U59+'New Latawh SC'!U59+'Old Siaha SC'!U59+'College Vaih CL'!U59+'Meisatla CL'!U59+'New Coloney CL'!U59+'Phalrang SC'!U59+'Rawmibawk SC'!U59+'Siahatla SC'!U59+'New Siaha CL'!U59+'Theiva SC'!U59+'Tuipui Ferry SC'!U59+'Kawlchaw E CL'!U59+'Tuisumpu SC'!U59</f>
        <v>16</v>
      </c>
      <c r="V51" s="171">
        <f>IF(U51=0,100%,T51/U51)</f>
        <v>0.5</v>
      </c>
      <c r="W51" s="199">
        <v>5</v>
      </c>
      <c r="X51" s="177"/>
    </row>
    <row r="52" spans="2:24" ht="16.5" customHeight="1">
      <c r="B52" s="69" t="str">
        <f t="shared" si="0"/>
        <v>Siaha MC</v>
      </c>
      <c r="C52" s="70">
        <v>52</v>
      </c>
      <c r="D52" s="125"/>
      <c r="E52" s="152">
        <v>11</v>
      </c>
      <c r="F52" s="352" t="s">
        <v>648</v>
      </c>
      <c r="G52" s="193" t="s">
        <v>704</v>
      </c>
      <c r="H52" s="409">
        <f>'Maubawk SC'!H60+'Zero CL'!H60+'New Latawh SC'!H60+'Old Siaha SC'!H60+'College Vaih CL'!H60+'Meisatla CL'!H60+'New Coloney CL'!H60+'Phalrang SC'!H60+'Rawmibawk SC'!H60+'Siahatla SC'!H60+'New Siaha CL'!H60+'Theiva SC'!H60+'Tuipui Ferry SC'!H60+'Kawlchaw E CL'!H60+'Tuisumpu SC'!H60</f>
        <v>24</v>
      </c>
      <c r="I52" s="409">
        <f>'Maubawk SC'!I60+'Zero CL'!I60+'New Latawh SC'!I60+'Old Siaha SC'!I60+'College Vaih CL'!I60+'Meisatla CL'!I60+'New Coloney CL'!I60+'Phalrang SC'!I60+'Rawmibawk SC'!I60+'Siahatla SC'!I60+'New Siaha CL'!I60+'Theiva SC'!I60+'Tuipui Ferry SC'!I60+'Kawlchaw E CL'!I60+'Tuisumpu SC'!I60</f>
        <v>23</v>
      </c>
      <c r="J52" s="409">
        <f>'Maubawk SC'!J60+'Zero CL'!J60+'New Latawh SC'!J60+'Old Siaha SC'!J60+'College Vaih CL'!J60+'Meisatla CL'!J60+'New Coloney CL'!J60+'Phalrang SC'!J60+'Rawmibawk SC'!J60+'Siahatla SC'!J60+'New Siaha CL'!J60+'Theiva SC'!J60+'Tuipui Ferry SC'!J60+'Kawlchaw E CL'!J60+'Tuisumpu SC'!J60</f>
        <v>24</v>
      </c>
      <c r="K52" s="409">
        <f>'Maubawk SC'!K60+'Zero CL'!K60+'New Latawh SC'!K60+'Old Siaha SC'!K60+'College Vaih CL'!K60+'Meisatla CL'!K60+'New Coloney CL'!K60+'Phalrang SC'!K60+'Rawmibawk SC'!K60+'Siahatla SC'!K60+'New Siaha CL'!K60+'Theiva SC'!K60+'Tuipui Ferry SC'!K60+'Kawlchaw E CL'!K60+'Tuisumpu SC'!K60</f>
        <v>23</v>
      </c>
      <c r="L52" s="409">
        <f>'Maubawk SC'!L60+'Zero CL'!L60+'New Latawh SC'!L60+'Old Siaha SC'!L60+'College Vaih CL'!L60+'Meisatla CL'!L60+'New Coloney CL'!L60+'Phalrang SC'!L60+'Rawmibawk SC'!L60+'Siahatla SC'!L60+'New Siaha CL'!L60+'Theiva SC'!L60+'Tuipui Ferry SC'!L60+'Kawlchaw E CL'!L60+'Tuisumpu SC'!L60</f>
        <v>30</v>
      </c>
      <c r="M52" s="409">
        <f>'Maubawk SC'!M60+'Zero CL'!M60+'New Latawh SC'!M60+'Old Siaha SC'!M60+'College Vaih CL'!M60+'Meisatla CL'!M60+'New Coloney CL'!M60+'Phalrang SC'!M60+'Rawmibawk SC'!M60+'Siahatla SC'!M60+'New Siaha CL'!M60+'Theiva SC'!M60+'Tuipui Ferry SC'!M60+'Kawlchaw E CL'!M60+'Tuisumpu SC'!M60</f>
        <v>0</v>
      </c>
      <c r="N52" s="409">
        <f>'Maubawk SC'!N60+'Zero CL'!N60+'New Latawh SC'!N60+'Old Siaha SC'!N60+'College Vaih CL'!N60+'Meisatla CL'!N60+'New Coloney CL'!N60+'Phalrang SC'!N60+'Rawmibawk SC'!N60+'Siahatla SC'!N60+'New Siaha CL'!N60+'Theiva SC'!N60+'Tuipui Ferry SC'!N60+'Kawlchaw E CL'!N60+'Tuisumpu SC'!N60</f>
        <v>0</v>
      </c>
      <c r="O52" s="409">
        <f>'Maubawk SC'!O60+'Zero CL'!O60+'New Latawh SC'!O60+'Old Siaha SC'!O60+'College Vaih CL'!O60+'Meisatla CL'!O60+'New Coloney CL'!O60+'Phalrang SC'!O60+'Rawmibawk SC'!O60+'Siahatla SC'!O60+'New Siaha CL'!O60+'Theiva SC'!O60+'Tuipui Ferry SC'!O60+'Kawlchaw E CL'!O60+'Tuisumpu SC'!O60</f>
        <v>0</v>
      </c>
      <c r="P52" s="409">
        <f>'Maubawk SC'!P60+'Zero CL'!P60+'New Latawh SC'!P60+'Old Siaha SC'!P60+'College Vaih CL'!P60+'Meisatla CL'!P60+'New Coloney CL'!P60+'Phalrang SC'!P60+'Rawmibawk SC'!P60+'Siahatla SC'!P60+'New Siaha CL'!P60+'Theiva SC'!P60+'Tuipui Ferry SC'!P60+'Kawlchaw E CL'!P60+'Tuisumpu SC'!P60</f>
        <v>0</v>
      </c>
      <c r="Q52" s="409">
        <f>'Maubawk SC'!Q60+'Zero CL'!Q60+'New Latawh SC'!Q60+'Old Siaha SC'!Q60+'College Vaih CL'!Q60+'Meisatla CL'!Q60+'New Coloney CL'!Q60+'Phalrang SC'!Q60+'Rawmibawk SC'!Q60+'Siahatla SC'!Q60+'New Siaha CL'!Q60+'Theiva SC'!Q60+'Tuipui Ferry SC'!Q60+'Kawlchaw E CL'!Q60+'Tuisumpu SC'!Q60</f>
        <v>0</v>
      </c>
      <c r="R52" s="409">
        <f>'Maubawk SC'!R60+'Zero CL'!R60+'New Latawh SC'!R60+'Old Siaha SC'!R60+'College Vaih CL'!R60+'Meisatla CL'!R60+'New Coloney CL'!R60+'Phalrang SC'!R60+'Rawmibawk SC'!R60+'Siahatla SC'!R60+'New Siaha CL'!R60+'Theiva SC'!R60+'Tuipui Ferry SC'!R60+'Kawlchaw E CL'!R60+'Tuisumpu SC'!R60</f>
        <v>0</v>
      </c>
      <c r="S52" s="409">
        <f>'Maubawk SC'!S60+'Zero CL'!S60+'New Latawh SC'!S60+'Old Siaha SC'!S60+'College Vaih CL'!S60+'Meisatla CL'!S60+'New Coloney CL'!S60+'Phalrang SC'!S60+'Rawmibawk SC'!S60+'Siahatla SC'!S60+'New Siaha CL'!S60+'Theiva SC'!S60+'Tuipui Ferry SC'!S60+'Kawlchaw E CL'!S60+'Tuisumpu SC'!S60</f>
        <v>0</v>
      </c>
      <c r="T52" s="409">
        <f>'Maubawk SC'!T60+'Zero CL'!T60+'New Latawh SC'!T60+'Old Siaha SC'!T60+'College Vaih CL'!T60+'Meisatla CL'!T60+'New Coloney CL'!T60+'Phalrang SC'!T60+'Rawmibawk SC'!T60+'Siahatla SC'!T60+'New Siaha CL'!T60+'Theiva SC'!T60+'Tuipui Ferry SC'!T60+'Kawlchaw E CL'!T60+'Tuisumpu SC'!T60</f>
        <v>124</v>
      </c>
      <c r="U52" s="409">
        <f>'Maubawk SC'!U60+'Zero CL'!U60+'New Latawh SC'!U60+'Old Siaha SC'!U60+'College Vaih CL'!U60+'Meisatla CL'!U60+'New Coloney CL'!U60+'Phalrang SC'!U60+'Rawmibawk SC'!U60+'Siahatla SC'!U60+'New Siaha CL'!U60+'Theiva SC'!U60+'Tuipui Ferry SC'!U60+'Kawlchaw E CL'!U60+'Tuisumpu SC'!U60</f>
        <v>0</v>
      </c>
      <c r="V52" s="169"/>
      <c r="W52" s="167"/>
      <c r="X52" s="177"/>
    </row>
    <row r="53" spans="2:24" ht="13.5" customHeight="1">
      <c r="B53" s="69" t="str">
        <f t="shared" si="0"/>
        <v>Siaha MC</v>
      </c>
      <c r="C53" s="70">
        <v>53</v>
      </c>
      <c r="D53" s="125"/>
      <c r="E53" s="152"/>
      <c r="F53" s="352" t="s">
        <v>649</v>
      </c>
      <c r="G53" s="193" t="s">
        <v>704</v>
      </c>
      <c r="H53" s="409">
        <f>'Maubawk SC'!H61+'Zero CL'!H61+'New Latawh SC'!H61+'Old Siaha SC'!H61+'College Vaih CL'!H61+'Meisatla CL'!H61+'New Coloney CL'!H61+'Phalrang SC'!H61+'Rawmibawk SC'!H61+'Siahatla SC'!H61+'New Siaha CL'!H61+'Theiva SC'!H61+'Tuipui Ferry SC'!H61+'Kawlchaw E CL'!H61+'Tuisumpu SC'!H61</f>
        <v>22</v>
      </c>
      <c r="I53" s="409">
        <f>'Maubawk SC'!I61+'Zero CL'!I61+'New Latawh SC'!I61+'Old Siaha SC'!I61+'College Vaih CL'!I61+'Meisatla CL'!I61+'New Coloney CL'!I61+'Phalrang SC'!I61+'Rawmibawk SC'!I61+'Siahatla SC'!I61+'New Siaha CL'!I61+'Theiva SC'!I61+'Tuipui Ferry SC'!I61+'Kawlchaw E CL'!I61+'Tuisumpu SC'!I61</f>
        <v>28</v>
      </c>
      <c r="J53" s="409">
        <f>'Maubawk SC'!J61+'Zero CL'!J61+'New Latawh SC'!J61+'Old Siaha SC'!J61+'College Vaih CL'!J61+'Meisatla CL'!J61+'New Coloney CL'!J61+'Phalrang SC'!J61+'Rawmibawk SC'!J61+'Siahatla SC'!J61+'New Siaha CL'!J61+'Theiva SC'!J61+'Tuipui Ferry SC'!J61+'Kawlchaw E CL'!J61+'Tuisumpu SC'!J61</f>
        <v>15</v>
      </c>
      <c r="K53" s="409">
        <f>'Maubawk SC'!K61+'Zero CL'!K61+'New Latawh SC'!K61+'Old Siaha SC'!K61+'College Vaih CL'!K61+'Meisatla CL'!K61+'New Coloney CL'!K61+'Phalrang SC'!K61+'Rawmibawk SC'!K61+'Siahatla SC'!K61+'New Siaha CL'!K61+'Theiva SC'!K61+'Tuipui Ferry SC'!K61+'Kawlchaw E CL'!K61+'Tuisumpu SC'!K61</f>
        <v>18</v>
      </c>
      <c r="L53" s="409">
        <f>'Maubawk SC'!L61+'Zero CL'!L61+'New Latawh SC'!L61+'Old Siaha SC'!L61+'College Vaih CL'!L61+'Meisatla CL'!L61+'New Coloney CL'!L61+'Phalrang SC'!L61+'Rawmibawk SC'!L61+'Siahatla SC'!L61+'New Siaha CL'!L61+'Theiva SC'!L61+'Tuipui Ferry SC'!L61+'Kawlchaw E CL'!L61+'Tuisumpu SC'!L61</f>
        <v>30</v>
      </c>
      <c r="M53" s="409">
        <f>'Maubawk SC'!M61+'Zero CL'!M61+'New Latawh SC'!M61+'Old Siaha SC'!M61+'College Vaih CL'!M61+'Meisatla CL'!M61+'New Coloney CL'!M61+'Phalrang SC'!M61+'Rawmibawk SC'!M61+'Siahatla SC'!M61+'New Siaha CL'!M61+'Theiva SC'!M61+'Tuipui Ferry SC'!M61+'Kawlchaw E CL'!M61+'Tuisumpu SC'!M61</f>
        <v>0</v>
      </c>
      <c r="N53" s="409">
        <f>'Maubawk SC'!N61+'Zero CL'!N61+'New Latawh SC'!N61+'Old Siaha SC'!N61+'College Vaih CL'!N61+'Meisatla CL'!N61+'New Coloney CL'!N61+'Phalrang SC'!N61+'Rawmibawk SC'!N61+'Siahatla SC'!N61+'New Siaha CL'!N61+'Theiva SC'!N61+'Tuipui Ferry SC'!N61+'Kawlchaw E CL'!N61+'Tuisumpu SC'!N61</f>
        <v>0</v>
      </c>
      <c r="O53" s="409">
        <f>'Maubawk SC'!O61+'Zero CL'!O61+'New Latawh SC'!O61+'Old Siaha SC'!O61+'College Vaih CL'!O61+'Meisatla CL'!O61+'New Coloney CL'!O61+'Phalrang SC'!O61+'Rawmibawk SC'!O61+'Siahatla SC'!O61+'New Siaha CL'!O61+'Theiva SC'!O61+'Tuipui Ferry SC'!O61+'Kawlchaw E CL'!O61+'Tuisumpu SC'!O61</f>
        <v>0</v>
      </c>
      <c r="P53" s="409">
        <f>'Maubawk SC'!P61+'Zero CL'!P61+'New Latawh SC'!P61+'Old Siaha SC'!P61+'College Vaih CL'!P61+'Meisatla CL'!P61+'New Coloney CL'!P61+'Phalrang SC'!P61+'Rawmibawk SC'!P61+'Siahatla SC'!P61+'New Siaha CL'!P61+'Theiva SC'!P61+'Tuipui Ferry SC'!P61+'Kawlchaw E CL'!P61+'Tuisumpu SC'!P61</f>
        <v>0</v>
      </c>
      <c r="Q53" s="409">
        <f>'Maubawk SC'!Q61+'Zero CL'!Q61+'New Latawh SC'!Q61+'Old Siaha SC'!Q61+'College Vaih CL'!Q61+'Meisatla CL'!Q61+'New Coloney CL'!Q61+'Phalrang SC'!Q61+'Rawmibawk SC'!Q61+'Siahatla SC'!Q61+'New Siaha CL'!Q61+'Theiva SC'!Q61+'Tuipui Ferry SC'!Q61+'Kawlchaw E CL'!Q61+'Tuisumpu SC'!Q61</f>
        <v>0</v>
      </c>
      <c r="R53" s="409">
        <f>'Maubawk SC'!R61+'Zero CL'!R61+'New Latawh SC'!R61+'Old Siaha SC'!R61+'College Vaih CL'!R61+'Meisatla CL'!R61+'New Coloney CL'!R61+'Phalrang SC'!R61+'Rawmibawk SC'!R61+'Siahatla SC'!R61+'New Siaha CL'!R61+'Theiva SC'!R61+'Tuipui Ferry SC'!R61+'Kawlchaw E CL'!R61+'Tuisumpu SC'!R61</f>
        <v>0</v>
      </c>
      <c r="S53" s="409">
        <f>'Maubawk SC'!S61+'Zero CL'!S61+'New Latawh SC'!S61+'Old Siaha SC'!S61+'College Vaih CL'!S61+'Meisatla CL'!S61+'New Coloney CL'!S61+'Phalrang SC'!S61+'Rawmibawk SC'!S61+'Siahatla SC'!S61+'New Siaha CL'!S61+'Theiva SC'!S61+'Tuipui Ferry SC'!S61+'Kawlchaw E CL'!S61+'Tuisumpu SC'!S61</f>
        <v>0</v>
      </c>
      <c r="T53" s="409">
        <f>'Maubawk SC'!T61+'Zero CL'!T61+'New Latawh SC'!T61+'Old Siaha SC'!T61+'College Vaih CL'!T61+'Meisatla CL'!T61+'New Coloney CL'!T61+'Phalrang SC'!T61+'Rawmibawk SC'!T61+'Siahatla SC'!T61+'New Siaha CL'!T61+'Theiva SC'!T61+'Tuipui Ferry SC'!T61+'Kawlchaw E CL'!T61+'Tuisumpu SC'!T61</f>
        <v>113</v>
      </c>
      <c r="U53" s="409">
        <f>'Maubawk SC'!U61+'Zero CL'!U61+'New Latawh SC'!U61+'Old Siaha SC'!U61+'College Vaih CL'!U61+'Meisatla CL'!U61+'New Coloney CL'!U61+'Phalrang SC'!U61+'Rawmibawk SC'!U61+'Siahatla SC'!U61+'New Siaha CL'!U61+'Theiva SC'!U61+'Tuipui Ferry SC'!U61+'Kawlchaw E CL'!U61+'Tuisumpu SC'!U61</f>
        <v>0</v>
      </c>
      <c r="V53" s="354">
        <f>IF(T52=0,0,T53*1000/T52)</f>
        <v>911.29032258064512</v>
      </c>
      <c r="W53" s="354" t="s">
        <v>627</v>
      </c>
      <c r="X53" s="177"/>
    </row>
    <row r="54" spans="2:24" ht="13.5" customHeight="1">
      <c r="B54" s="69" t="str">
        <f t="shared" si="0"/>
        <v>Siaha MC</v>
      </c>
      <c r="C54" s="70">
        <v>54</v>
      </c>
      <c r="D54" s="125"/>
      <c r="E54" s="152"/>
      <c r="F54" s="172" t="s">
        <v>252</v>
      </c>
      <c r="G54" s="193" t="s">
        <v>704</v>
      </c>
      <c r="H54" s="409">
        <f>'Maubawk SC'!H62+'Zero CL'!H62+'New Latawh SC'!H62+'Old Siaha SC'!H62+'College Vaih CL'!H62+'Meisatla CL'!H62+'New Coloney CL'!H62+'Phalrang SC'!H62+'Rawmibawk SC'!H62+'Siahatla SC'!H62+'New Siaha CL'!H62+'Theiva SC'!H62+'Tuipui Ferry SC'!H62+'Kawlchaw E CL'!H62+'Tuisumpu SC'!H62</f>
        <v>46</v>
      </c>
      <c r="I54" s="409">
        <f>'Maubawk SC'!I62+'Zero CL'!I62+'New Latawh SC'!I62+'Old Siaha SC'!I62+'College Vaih CL'!I62+'Meisatla CL'!I62+'New Coloney CL'!I62+'Phalrang SC'!I62+'Rawmibawk SC'!I62+'Siahatla SC'!I62+'New Siaha CL'!I62+'Theiva SC'!I62+'Tuipui Ferry SC'!I62+'Kawlchaw E CL'!I62+'Tuisumpu SC'!I62</f>
        <v>51</v>
      </c>
      <c r="J54" s="409">
        <f>'Maubawk SC'!J62+'Zero CL'!J62+'New Latawh SC'!J62+'Old Siaha SC'!J62+'College Vaih CL'!J62+'Meisatla CL'!J62+'New Coloney CL'!J62+'Phalrang SC'!J62+'Rawmibawk SC'!J62+'Siahatla SC'!J62+'New Siaha CL'!J62+'Theiva SC'!J62+'Tuipui Ferry SC'!J62+'Kawlchaw E CL'!J62+'Tuisumpu SC'!J62</f>
        <v>39</v>
      </c>
      <c r="K54" s="409">
        <f>'Maubawk SC'!K62+'Zero CL'!K62+'New Latawh SC'!K62+'Old Siaha SC'!K62+'College Vaih CL'!K62+'Meisatla CL'!K62+'New Coloney CL'!K62+'Phalrang SC'!K62+'Rawmibawk SC'!K62+'Siahatla SC'!K62+'New Siaha CL'!K62+'Theiva SC'!K62+'Tuipui Ferry SC'!K62+'Kawlchaw E CL'!K62+'Tuisumpu SC'!K62</f>
        <v>41</v>
      </c>
      <c r="L54" s="409">
        <f>'Maubawk SC'!L62+'Zero CL'!L62+'New Latawh SC'!L62+'Old Siaha SC'!L62+'College Vaih CL'!L62+'Meisatla CL'!L62+'New Coloney CL'!L62+'Phalrang SC'!L62+'Rawmibawk SC'!L62+'Siahatla SC'!L62+'New Siaha CL'!L62+'Theiva SC'!L62+'Tuipui Ferry SC'!L62+'Kawlchaw E CL'!L62+'Tuisumpu SC'!L62</f>
        <v>60</v>
      </c>
      <c r="M54" s="409">
        <f>'Maubawk SC'!M62+'Zero CL'!M62+'New Latawh SC'!M62+'Old Siaha SC'!M62+'College Vaih CL'!M62+'Meisatla CL'!M62+'New Coloney CL'!M62+'Phalrang SC'!M62+'Rawmibawk SC'!M62+'Siahatla SC'!M62+'New Siaha CL'!M62+'Theiva SC'!M62+'Tuipui Ferry SC'!M62+'Kawlchaw E CL'!M62+'Tuisumpu SC'!M62</f>
        <v>0</v>
      </c>
      <c r="N54" s="409">
        <f>'Maubawk SC'!N62+'Zero CL'!N62+'New Latawh SC'!N62+'Old Siaha SC'!N62+'College Vaih CL'!N62+'Meisatla CL'!N62+'New Coloney CL'!N62+'Phalrang SC'!N62+'Rawmibawk SC'!N62+'Siahatla SC'!N62+'New Siaha CL'!N62+'Theiva SC'!N62+'Tuipui Ferry SC'!N62+'Kawlchaw E CL'!N62+'Tuisumpu SC'!N62</f>
        <v>0</v>
      </c>
      <c r="O54" s="409">
        <f>'Maubawk SC'!O62+'Zero CL'!O62+'New Latawh SC'!O62+'Old Siaha SC'!O62+'College Vaih CL'!O62+'Meisatla CL'!O62+'New Coloney CL'!O62+'Phalrang SC'!O62+'Rawmibawk SC'!O62+'Siahatla SC'!O62+'New Siaha CL'!O62+'Theiva SC'!O62+'Tuipui Ferry SC'!O62+'Kawlchaw E CL'!O62+'Tuisumpu SC'!O62</f>
        <v>0</v>
      </c>
      <c r="P54" s="409">
        <f>'Maubawk SC'!P62+'Zero CL'!P62+'New Latawh SC'!P62+'Old Siaha SC'!P62+'College Vaih CL'!P62+'Meisatla CL'!P62+'New Coloney CL'!P62+'Phalrang SC'!P62+'Rawmibawk SC'!P62+'Siahatla SC'!P62+'New Siaha CL'!P62+'Theiva SC'!P62+'Tuipui Ferry SC'!P62+'Kawlchaw E CL'!P62+'Tuisumpu SC'!P62</f>
        <v>0</v>
      </c>
      <c r="Q54" s="409">
        <f>'Maubawk SC'!Q62+'Zero CL'!Q62+'New Latawh SC'!Q62+'Old Siaha SC'!Q62+'College Vaih CL'!Q62+'Meisatla CL'!Q62+'New Coloney CL'!Q62+'Phalrang SC'!Q62+'Rawmibawk SC'!Q62+'Siahatla SC'!Q62+'New Siaha CL'!Q62+'Theiva SC'!Q62+'Tuipui Ferry SC'!Q62+'Kawlchaw E CL'!Q62+'Tuisumpu SC'!Q62</f>
        <v>0</v>
      </c>
      <c r="R54" s="409">
        <f>'Maubawk SC'!R62+'Zero CL'!R62+'New Latawh SC'!R62+'Old Siaha SC'!R62+'College Vaih CL'!R62+'Meisatla CL'!R62+'New Coloney CL'!R62+'Phalrang SC'!R62+'Rawmibawk SC'!R62+'Siahatla SC'!R62+'New Siaha CL'!R62+'Theiva SC'!R62+'Tuipui Ferry SC'!R62+'Kawlchaw E CL'!R62+'Tuisumpu SC'!R62</f>
        <v>0</v>
      </c>
      <c r="S54" s="409">
        <f>'Maubawk SC'!S62+'Zero CL'!S62+'New Latawh SC'!S62+'Old Siaha SC'!S62+'College Vaih CL'!S62+'Meisatla CL'!S62+'New Coloney CL'!S62+'Phalrang SC'!S62+'Rawmibawk SC'!S62+'Siahatla SC'!S62+'New Siaha CL'!S62+'Theiva SC'!S62+'Tuipui Ferry SC'!S62+'Kawlchaw E CL'!S62+'Tuisumpu SC'!S62</f>
        <v>0</v>
      </c>
      <c r="T54" s="409">
        <f>'Maubawk SC'!T62+'Zero CL'!T62+'New Latawh SC'!T62+'Old Siaha SC'!T62+'College Vaih CL'!T62+'Meisatla CL'!T62+'New Coloney CL'!T62+'Phalrang SC'!T62+'Rawmibawk SC'!T62+'Siahatla SC'!T62+'New Siaha CL'!T62+'Theiva SC'!T62+'Tuipui Ferry SC'!T62+'Kawlchaw E CL'!T62+'Tuisumpu SC'!T62</f>
        <v>237</v>
      </c>
      <c r="U54" s="409">
        <f>'Maubawk SC'!U62+'Zero CL'!U62+'New Latawh SC'!U62+'Old Siaha SC'!U62+'College Vaih CL'!U62+'Meisatla CL'!U62+'New Coloney CL'!U62+'Phalrang SC'!U62+'Rawmibawk SC'!U62+'Siahatla SC'!U62+'New Siaha CL'!U62+'Theiva SC'!U62+'Tuipui Ferry SC'!U62+'Kawlchaw E CL'!U62+'Tuisumpu SC'!U62</f>
        <v>0</v>
      </c>
      <c r="V54" s="169"/>
      <c r="W54" s="167"/>
      <c r="X54" s="177"/>
    </row>
    <row r="55" spans="2:24" ht="13.5" customHeight="1">
      <c r="B55" s="69" t="str">
        <f t="shared" si="0"/>
        <v>Siaha MC</v>
      </c>
      <c r="C55" s="70">
        <v>55</v>
      </c>
      <c r="D55" s="125"/>
      <c r="E55" s="152">
        <v>12</v>
      </c>
      <c r="F55" s="172" t="s">
        <v>253</v>
      </c>
      <c r="G55" s="193" t="s">
        <v>704</v>
      </c>
      <c r="H55" s="409">
        <f>'Maubawk SC'!H63+'Zero CL'!H63+'New Latawh SC'!H63+'Old Siaha SC'!H63+'College Vaih CL'!H63+'Meisatla CL'!H63+'New Coloney CL'!H63+'Phalrang SC'!H63+'Rawmibawk SC'!H63+'Siahatla SC'!H63+'New Siaha CL'!H63+'Theiva SC'!H63+'Tuipui Ferry SC'!H63+'Kawlchaw E CL'!H63+'Tuisumpu SC'!H63</f>
        <v>0</v>
      </c>
      <c r="I55" s="409">
        <f>'Maubawk SC'!I63+'Zero CL'!I63+'New Latawh SC'!I63+'Old Siaha SC'!I63+'College Vaih CL'!I63+'Meisatla CL'!I63+'New Coloney CL'!I63+'Phalrang SC'!I63+'Rawmibawk SC'!I63+'Siahatla SC'!I63+'New Siaha CL'!I63+'Theiva SC'!I63+'Tuipui Ferry SC'!I63+'Kawlchaw E CL'!I63+'Tuisumpu SC'!I63</f>
        <v>1</v>
      </c>
      <c r="J55" s="409">
        <f>'Maubawk SC'!J63+'Zero CL'!J63+'New Latawh SC'!J63+'Old Siaha SC'!J63+'College Vaih CL'!J63+'Meisatla CL'!J63+'New Coloney CL'!J63+'Phalrang SC'!J63+'Rawmibawk SC'!J63+'Siahatla SC'!J63+'New Siaha CL'!J63+'Theiva SC'!J63+'Tuipui Ferry SC'!J63+'Kawlchaw E CL'!J63+'Tuisumpu SC'!J63</f>
        <v>1</v>
      </c>
      <c r="K55" s="409">
        <f>'Maubawk SC'!K63+'Zero CL'!K63+'New Latawh SC'!K63+'Old Siaha SC'!K63+'College Vaih CL'!K63+'Meisatla CL'!K63+'New Coloney CL'!K63+'Phalrang SC'!K63+'Rawmibawk SC'!K63+'Siahatla SC'!K63+'New Siaha CL'!K63+'Theiva SC'!K63+'Tuipui Ferry SC'!K63+'Kawlchaw E CL'!K63+'Tuisumpu SC'!K63</f>
        <v>1</v>
      </c>
      <c r="L55" s="409">
        <f>'Maubawk SC'!L63+'Zero CL'!L63+'New Latawh SC'!L63+'Old Siaha SC'!L63+'College Vaih CL'!L63+'Meisatla CL'!L63+'New Coloney CL'!L63+'Phalrang SC'!L63+'Rawmibawk SC'!L63+'Siahatla SC'!L63+'New Siaha CL'!L63+'Theiva SC'!L63+'Tuipui Ferry SC'!L63+'Kawlchaw E CL'!L63+'Tuisumpu SC'!L63</f>
        <v>0</v>
      </c>
      <c r="M55" s="409">
        <f>'Maubawk SC'!M63+'Zero CL'!M63+'New Latawh SC'!M63+'Old Siaha SC'!M63+'College Vaih CL'!M63+'Meisatla CL'!M63+'New Coloney CL'!M63+'Phalrang SC'!M63+'Rawmibawk SC'!M63+'Siahatla SC'!M63+'New Siaha CL'!M63+'Theiva SC'!M63+'Tuipui Ferry SC'!M63+'Kawlchaw E CL'!M63+'Tuisumpu SC'!M63</f>
        <v>0</v>
      </c>
      <c r="N55" s="409">
        <f>'Maubawk SC'!N63+'Zero CL'!N63+'New Latawh SC'!N63+'Old Siaha SC'!N63+'College Vaih CL'!N63+'Meisatla CL'!N63+'New Coloney CL'!N63+'Phalrang SC'!N63+'Rawmibawk SC'!N63+'Siahatla SC'!N63+'New Siaha CL'!N63+'Theiva SC'!N63+'Tuipui Ferry SC'!N63+'Kawlchaw E CL'!N63+'Tuisumpu SC'!N63</f>
        <v>0</v>
      </c>
      <c r="O55" s="409">
        <f>'Maubawk SC'!O63+'Zero CL'!O63+'New Latawh SC'!O63+'Old Siaha SC'!O63+'College Vaih CL'!O63+'Meisatla CL'!O63+'New Coloney CL'!O63+'Phalrang SC'!O63+'Rawmibawk SC'!O63+'Siahatla SC'!O63+'New Siaha CL'!O63+'Theiva SC'!O63+'Tuipui Ferry SC'!O63+'Kawlchaw E CL'!O63+'Tuisumpu SC'!O63</f>
        <v>0</v>
      </c>
      <c r="P55" s="409">
        <f>'Maubawk SC'!P63+'Zero CL'!P63+'New Latawh SC'!P63+'Old Siaha SC'!P63+'College Vaih CL'!P63+'Meisatla CL'!P63+'New Coloney CL'!P63+'Phalrang SC'!P63+'Rawmibawk SC'!P63+'Siahatla SC'!P63+'New Siaha CL'!P63+'Theiva SC'!P63+'Tuipui Ferry SC'!P63+'Kawlchaw E CL'!P63+'Tuisumpu SC'!P63</f>
        <v>0</v>
      </c>
      <c r="Q55" s="409">
        <f>'Maubawk SC'!Q63+'Zero CL'!Q63+'New Latawh SC'!Q63+'Old Siaha SC'!Q63+'College Vaih CL'!Q63+'Meisatla CL'!Q63+'New Coloney CL'!Q63+'Phalrang SC'!Q63+'Rawmibawk SC'!Q63+'Siahatla SC'!Q63+'New Siaha CL'!Q63+'Theiva SC'!Q63+'Tuipui Ferry SC'!Q63+'Kawlchaw E CL'!Q63+'Tuisumpu SC'!Q63</f>
        <v>0</v>
      </c>
      <c r="R55" s="409">
        <f>'Maubawk SC'!R63+'Zero CL'!R63+'New Latawh SC'!R63+'Old Siaha SC'!R63+'College Vaih CL'!R63+'Meisatla CL'!R63+'New Coloney CL'!R63+'Phalrang SC'!R63+'Rawmibawk SC'!R63+'Siahatla SC'!R63+'New Siaha CL'!R63+'Theiva SC'!R63+'Tuipui Ferry SC'!R63+'Kawlchaw E CL'!R63+'Tuisumpu SC'!R63</f>
        <v>0</v>
      </c>
      <c r="S55" s="409">
        <f>'Maubawk SC'!S63+'Zero CL'!S63+'New Latawh SC'!S63+'Old Siaha SC'!S63+'College Vaih CL'!S63+'Meisatla CL'!S63+'New Coloney CL'!S63+'Phalrang SC'!S63+'Rawmibawk SC'!S63+'Siahatla SC'!S63+'New Siaha CL'!S63+'Theiva SC'!S63+'Tuipui Ferry SC'!S63+'Kawlchaw E CL'!S63+'Tuisumpu SC'!S63</f>
        <v>0</v>
      </c>
      <c r="T55" s="409">
        <f>'Maubawk SC'!T63+'Zero CL'!T63+'New Latawh SC'!T63+'Old Siaha SC'!T63+'College Vaih CL'!T63+'Meisatla CL'!T63+'New Coloney CL'!T63+'Phalrang SC'!T63+'Rawmibawk SC'!T63+'Siahatla SC'!T63+'New Siaha CL'!T63+'Theiva SC'!T63+'Tuipui Ferry SC'!T63+'Kawlchaw E CL'!T63+'Tuisumpu SC'!T63</f>
        <v>3</v>
      </c>
      <c r="U55" s="409">
        <f>'Maubawk SC'!U63+'Zero CL'!U63+'New Latawh SC'!U63+'Old Siaha SC'!U63+'College Vaih CL'!U63+'Meisatla CL'!U63+'New Coloney CL'!U63+'Phalrang SC'!U63+'Rawmibawk SC'!U63+'Siahatla SC'!U63+'New Siaha CL'!U63+'Theiva SC'!U63+'Tuipui Ferry SC'!U63+'Kawlchaw E CL'!U63+'Tuisumpu SC'!U63</f>
        <v>235</v>
      </c>
      <c r="V55" s="196">
        <f>IF(U55=0,0,T55/U55)</f>
        <v>1.276595744680851E-2</v>
      </c>
      <c r="W55" s="167"/>
      <c r="X55" s="177"/>
    </row>
    <row r="56" spans="2:24" ht="13.5" customHeight="1">
      <c r="B56" s="69" t="str">
        <f t="shared" si="0"/>
        <v>Siaha MC</v>
      </c>
      <c r="C56" s="70">
        <v>56</v>
      </c>
      <c r="D56" s="125"/>
      <c r="E56" s="345">
        <v>13</v>
      </c>
      <c r="F56" s="172" t="s">
        <v>254</v>
      </c>
      <c r="G56" s="193" t="s">
        <v>704</v>
      </c>
      <c r="H56" s="409">
        <f>'Maubawk SC'!H64+'Zero CL'!H64+'New Latawh SC'!H64+'Old Siaha SC'!H64+'College Vaih CL'!H64+'Meisatla CL'!H64+'New Coloney CL'!H64+'Phalrang SC'!H64+'Rawmibawk SC'!H64+'Siahatla SC'!H64+'New Siaha CL'!H64+'Theiva SC'!H64+'Tuipui Ferry SC'!H64+'Kawlchaw E CL'!H64+'Tuisumpu SC'!H64</f>
        <v>46</v>
      </c>
      <c r="I56" s="409">
        <f>'Maubawk SC'!I64+'Zero CL'!I64+'New Latawh SC'!I64+'Old Siaha SC'!I64+'College Vaih CL'!I64+'Meisatla CL'!I64+'New Coloney CL'!I64+'Phalrang SC'!I64+'Rawmibawk SC'!I64+'Siahatla SC'!I64+'New Siaha CL'!I64+'Theiva SC'!I64+'Tuipui Ferry SC'!I64+'Kawlchaw E CL'!I64+'Tuisumpu SC'!I64</f>
        <v>52</v>
      </c>
      <c r="J56" s="409">
        <f>'Maubawk SC'!J64+'Zero CL'!J64+'New Latawh SC'!J64+'Old Siaha SC'!J64+'College Vaih CL'!J64+'Meisatla CL'!J64+'New Coloney CL'!J64+'Phalrang SC'!J64+'Rawmibawk SC'!J64+'Siahatla SC'!J64+'New Siaha CL'!J64+'Theiva SC'!J64+'Tuipui Ferry SC'!J64+'Kawlchaw E CL'!J64+'Tuisumpu SC'!J64</f>
        <v>40</v>
      </c>
      <c r="K56" s="409">
        <f>'Maubawk SC'!K64+'Zero CL'!K64+'New Latawh SC'!K64+'Old Siaha SC'!K64+'College Vaih CL'!K64+'Meisatla CL'!K64+'New Coloney CL'!K64+'Phalrang SC'!K64+'Rawmibawk SC'!K64+'Siahatla SC'!K64+'New Siaha CL'!K64+'Theiva SC'!K64+'Tuipui Ferry SC'!K64+'Kawlchaw E CL'!K64+'Tuisumpu SC'!K64</f>
        <v>42</v>
      </c>
      <c r="L56" s="409">
        <f>'Maubawk SC'!L64+'Zero CL'!L64+'New Latawh SC'!L64+'Old Siaha SC'!L64+'College Vaih CL'!L64+'Meisatla CL'!L64+'New Coloney CL'!L64+'Phalrang SC'!L64+'Rawmibawk SC'!L64+'Siahatla SC'!L64+'New Siaha CL'!L64+'Theiva SC'!L64+'Tuipui Ferry SC'!L64+'Kawlchaw E CL'!L64+'Tuisumpu SC'!L64</f>
        <v>60</v>
      </c>
      <c r="M56" s="409">
        <f>'Maubawk SC'!M64+'Zero CL'!M64+'New Latawh SC'!M64+'Old Siaha SC'!M64+'College Vaih CL'!M64+'Meisatla CL'!M64+'New Coloney CL'!M64+'Phalrang SC'!M64+'Rawmibawk SC'!M64+'Siahatla SC'!M64+'New Siaha CL'!M64+'Theiva SC'!M64+'Tuipui Ferry SC'!M64+'Kawlchaw E CL'!M64+'Tuisumpu SC'!M64</f>
        <v>0</v>
      </c>
      <c r="N56" s="409">
        <f>'Maubawk SC'!N64+'Zero CL'!N64+'New Latawh SC'!N64+'Old Siaha SC'!N64+'College Vaih CL'!N64+'Meisatla CL'!N64+'New Coloney CL'!N64+'Phalrang SC'!N64+'Rawmibawk SC'!N64+'Siahatla SC'!N64+'New Siaha CL'!N64+'Theiva SC'!N64+'Tuipui Ferry SC'!N64+'Kawlchaw E CL'!N64+'Tuisumpu SC'!N64</f>
        <v>0</v>
      </c>
      <c r="O56" s="409">
        <f>'Maubawk SC'!O64+'Zero CL'!O64+'New Latawh SC'!O64+'Old Siaha SC'!O64+'College Vaih CL'!O64+'Meisatla CL'!O64+'New Coloney CL'!O64+'Phalrang SC'!O64+'Rawmibawk SC'!O64+'Siahatla SC'!O64+'New Siaha CL'!O64+'Theiva SC'!O64+'Tuipui Ferry SC'!O64+'Kawlchaw E CL'!O64+'Tuisumpu SC'!O64</f>
        <v>0</v>
      </c>
      <c r="P56" s="409">
        <f>'Maubawk SC'!P64+'Zero CL'!P64+'New Latawh SC'!P64+'Old Siaha SC'!P64+'College Vaih CL'!P64+'Meisatla CL'!P64+'New Coloney CL'!P64+'Phalrang SC'!P64+'Rawmibawk SC'!P64+'Siahatla SC'!P64+'New Siaha CL'!P64+'Theiva SC'!P64+'Tuipui Ferry SC'!P64+'Kawlchaw E CL'!P64+'Tuisumpu SC'!P64</f>
        <v>0</v>
      </c>
      <c r="Q56" s="409">
        <f>'Maubawk SC'!Q64+'Zero CL'!Q64+'New Latawh SC'!Q64+'Old Siaha SC'!Q64+'College Vaih CL'!Q64+'Meisatla CL'!Q64+'New Coloney CL'!Q64+'Phalrang SC'!Q64+'Rawmibawk SC'!Q64+'Siahatla SC'!Q64+'New Siaha CL'!Q64+'Theiva SC'!Q64+'Tuipui Ferry SC'!Q64+'Kawlchaw E CL'!Q64+'Tuisumpu SC'!Q64</f>
        <v>0</v>
      </c>
      <c r="R56" s="409">
        <f>'Maubawk SC'!R64+'Zero CL'!R64+'New Latawh SC'!R64+'Old Siaha SC'!R64+'College Vaih CL'!R64+'Meisatla CL'!R64+'New Coloney CL'!R64+'Phalrang SC'!R64+'Rawmibawk SC'!R64+'Siahatla SC'!R64+'New Siaha CL'!R64+'Theiva SC'!R64+'Tuipui Ferry SC'!R64+'Kawlchaw E CL'!R64+'Tuisumpu SC'!R64</f>
        <v>0</v>
      </c>
      <c r="S56" s="409">
        <f>'Maubawk SC'!S64+'Zero CL'!S64+'New Latawh SC'!S64+'Old Siaha SC'!S64+'College Vaih CL'!S64+'Meisatla CL'!S64+'New Coloney CL'!S64+'Phalrang SC'!S64+'Rawmibawk SC'!S64+'Siahatla SC'!S64+'New Siaha CL'!S64+'Theiva SC'!S64+'Tuipui Ferry SC'!S64+'Kawlchaw E CL'!S64+'Tuisumpu SC'!S64</f>
        <v>0</v>
      </c>
      <c r="T56" s="409">
        <f>'Maubawk SC'!T64+'Zero CL'!T64+'New Latawh SC'!T64+'Old Siaha SC'!T64+'College Vaih CL'!T64+'Meisatla CL'!T64+'New Coloney CL'!T64+'Phalrang SC'!T64+'Rawmibawk SC'!T64+'Siahatla SC'!T64+'New Siaha CL'!T64+'Theiva SC'!T64+'Tuipui Ferry SC'!T64+'Kawlchaw E CL'!T64+'Tuisumpu SC'!T64</f>
        <v>240</v>
      </c>
      <c r="U56" s="409">
        <f>'Maubawk SC'!U64+'Zero CL'!U64+'New Latawh SC'!U64+'Old Siaha SC'!U64+'College Vaih CL'!U64+'Meisatla CL'!U64+'New Coloney CL'!U64+'Phalrang SC'!U64+'Rawmibawk SC'!U64+'Siahatla SC'!U64+'New Siaha CL'!U64+'Theiva SC'!U64+'Tuipui Ferry SC'!U64+'Kawlchaw E CL'!U64+'Tuisumpu SC'!U64</f>
        <v>237</v>
      </c>
      <c r="V56" s="196">
        <f>IF(U56=0,0,T56/U56)</f>
        <v>1.0126582278481013</v>
      </c>
      <c r="W56" s="199">
        <v>5</v>
      </c>
      <c r="X56" s="177"/>
    </row>
    <row r="57" spans="2:24" ht="13.5" customHeight="1">
      <c r="B57" s="69" t="str">
        <f t="shared" si="0"/>
        <v>Siaha MC</v>
      </c>
      <c r="C57" s="70">
        <v>57</v>
      </c>
      <c r="D57" s="125"/>
      <c r="E57" s="345">
        <v>14</v>
      </c>
      <c r="F57" s="172" t="s">
        <v>255</v>
      </c>
      <c r="G57" s="193" t="s">
        <v>704</v>
      </c>
      <c r="H57" s="409">
        <f>'Maubawk SC'!H65+'Zero CL'!H65+'New Latawh SC'!H65+'Old Siaha SC'!H65+'College Vaih CL'!H65+'Meisatla CL'!H65+'New Coloney CL'!H65+'Phalrang SC'!H65+'Rawmibawk SC'!H65+'Siahatla SC'!H65+'New Siaha CL'!H65+'Theiva SC'!H65+'Tuipui Ferry SC'!H65+'Kawlchaw E CL'!H65+'Tuisumpu SC'!H65</f>
        <v>1</v>
      </c>
      <c r="I57" s="409">
        <f>'Maubawk SC'!I65+'Zero CL'!I65+'New Latawh SC'!I65+'Old Siaha SC'!I65+'College Vaih CL'!I65+'Meisatla CL'!I65+'New Coloney CL'!I65+'Phalrang SC'!I65+'Rawmibawk SC'!I65+'Siahatla SC'!I65+'New Siaha CL'!I65+'Theiva SC'!I65+'Tuipui Ferry SC'!I65+'Kawlchaw E CL'!I65+'Tuisumpu SC'!I65</f>
        <v>1</v>
      </c>
      <c r="J57" s="409">
        <f>'Maubawk SC'!J65+'Zero CL'!J65+'New Latawh SC'!J65+'Old Siaha SC'!J65+'College Vaih CL'!J65+'Meisatla CL'!J65+'New Coloney CL'!J65+'Phalrang SC'!J65+'Rawmibawk SC'!J65+'Siahatla SC'!J65+'New Siaha CL'!J65+'Theiva SC'!J65+'Tuipui Ferry SC'!J65+'Kawlchaw E CL'!J65+'Tuisumpu SC'!J65</f>
        <v>0</v>
      </c>
      <c r="K57" s="409">
        <f>'Maubawk SC'!K65+'Zero CL'!K65+'New Latawh SC'!K65+'Old Siaha SC'!K65+'College Vaih CL'!K65+'Meisatla CL'!K65+'New Coloney CL'!K65+'Phalrang SC'!K65+'Rawmibawk SC'!K65+'Siahatla SC'!K65+'New Siaha CL'!K65+'Theiva SC'!K65+'Tuipui Ferry SC'!K65+'Kawlchaw E CL'!K65+'Tuisumpu SC'!K65</f>
        <v>0</v>
      </c>
      <c r="L57" s="409">
        <f>'Maubawk SC'!L65+'Zero CL'!L65+'New Latawh SC'!L65+'Old Siaha SC'!L65+'College Vaih CL'!L65+'Meisatla CL'!L65+'New Coloney CL'!L65+'Phalrang SC'!L65+'Rawmibawk SC'!L65+'Siahatla SC'!L65+'New Siaha CL'!L65+'Theiva SC'!L65+'Tuipui Ferry SC'!L65+'Kawlchaw E CL'!L65+'Tuisumpu SC'!L65</f>
        <v>1</v>
      </c>
      <c r="M57" s="409">
        <f>'Maubawk SC'!M65+'Zero CL'!M65+'New Latawh SC'!M65+'Old Siaha SC'!M65+'College Vaih CL'!M65+'Meisatla CL'!M65+'New Coloney CL'!M65+'Phalrang SC'!M65+'Rawmibawk SC'!M65+'Siahatla SC'!M65+'New Siaha CL'!M65+'Theiva SC'!M65+'Tuipui Ferry SC'!M65+'Kawlchaw E CL'!M65+'Tuisumpu SC'!M65</f>
        <v>0</v>
      </c>
      <c r="N57" s="409">
        <f>'Maubawk SC'!N65+'Zero CL'!N65+'New Latawh SC'!N65+'Old Siaha SC'!N65+'College Vaih CL'!N65+'Meisatla CL'!N65+'New Coloney CL'!N65+'Phalrang SC'!N65+'Rawmibawk SC'!N65+'Siahatla SC'!N65+'New Siaha CL'!N65+'Theiva SC'!N65+'Tuipui Ferry SC'!N65+'Kawlchaw E CL'!N65+'Tuisumpu SC'!N65</f>
        <v>0</v>
      </c>
      <c r="O57" s="409">
        <f>'Maubawk SC'!O65+'Zero CL'!O65+'New Latawh SC'!O65+'Old Siaha SC'!O65+'College Vaih CL'!O65+'Meisatla CL'!O65+'New Coloney CL'!O65+'Phalrang SC'!O65+'Rawmibawk SC'!O65+'Siahatla SC'!O65+'New Siaha CL'!O65+'Theiva SC'!O65+'Tuipui Ferry SC'!O65+'Kawlchaw E CL'!O65+'Tuisumpu SC'!O65</f>
        <v>0</v>
      </c>
      <c r="P57" s="409">
        <f>'Maubawk SC'!P65+'Zero CL'!P65+'New Latawh SC'!P65+'Old Siaha SC'!P65+'College Vaih CL'!P65+'Meisatla CL'!P65+'New Coloney CL'!P65+'Phalrang SC'!P65+'Rawmibawk SC'!P65+'Siahatla SC'!P65+'New Siaha CL'!P65+'Theiva SC'!P65+'Tuipui Ferry SC'!P65+'Kawlchaw E CL'!P65+'Tuisumpu SC'!P65</f>
        <v>0</v>
      </c>
      <c r="Q57" s="409">
        <f>'Maubawk SC'!Q65+'Zero CL'!Q65+'New Latawh SC'!Q65+'Old Siaha SC'!Q65+'College Vaih CL'!Q65+'Meisatla CL'!Q65+'New Coloney CL'!Q65+'Phalrang SC'!Q65+'Rawmibawk SC'!Q65+'Siahatla SC'!Q65+'New Siaha CL'!Q65+'Theiva SC'!Q65+'Tuipui Ferry SC'!Q65+'Kawlchaw E CL'!Q65+'Tuisumpu SC'!Q65</f>
        <v>0</v>
      </c>
      <c r="R57" s="409">
        <f>'Maubawk SC'!R65+'Zero CL'!R65+'New Latawh SC'!R65+'Old Siaha SC'!R65+'College Vaih CL'!R65+'Meisatla CL'!R65+'New Coloney CL'!R65+'Phalrang SC'!R65+'Rawmibawk SC'!R65+'Siahatla SC'!R65+'New Siaha CL'!R65+'Theiva SC'!R65+'Tuipui Ferry SC'!R65+'Kawlchaw E CL'!R65+'Tuisumpu SC'!R65</f>
        <v>0</v>
      </c>
      <c r="S57" s="409">
        <f>'Maubawk SC'!S65+'Zero CL'!S65+'New Latawh SC'!S65+'Old Siaha SC'!S65+'College Vaih CL'!S65+'Meisatla CL'!S65+'New Coloney CL'!S65+'Phalrang SC'!S65+'Rawmibawk SC'!S65+'Siahatla SC'!S65+'New Siaha CL'!S65+'Theiva SC'!S65+'Tuipui Ferry SC'!S65+'Kawlchaw E CL'!S65+'Tuisumpu SC'!S65</f>
        <v>0</v>
      </c>
      <c r="T57" s="409">
        <f>'Maubawk SC'!T65+'Zero CL'!T65+'New Latawh SC'!T65+'Old Siaha SC'!T65+'College Vaih CL'!T65+'Meisatla CL'!T65+'New Coloney CL'!T65+'Phalrang SC'!T65+'Rawmibawk SC'!T65+'Siahatla SC'!T65+'New Siaha CL'!T65+'Theiva SC'!T65+'Tuipui Ferry SC'!T65+'Kawlchaw E CL'!T65+'Tuisumpu SC'!T65</f>
        <v>3</v>
      </c>
      <c r="U57" s="409">
        <f>'Maubawk SC'!U65+'Zero CL'!U65+'New Latawh SC'!U65+'Old Siaha SC'!U65+'College Vaih CL'!U65+'Meisatla CL'!U65+'New Coloney CL'!U65+'Phalrang SC'!U65+'Rawmibawk SC'!U65+'Siahatla SC'!U65+'New Siaha CL'!U65+'Theiva SC'!U65+'Tuipui Ferry SC'!U65+'Kawlchaw E CL'!U65+'Tuisumpu SC'!U65</f>
        <v>237</v>
      </c>
      <c r="V57" s="196">
        <f>IF(U57=0,0,T57/U57)</f>
        <v>1.2658227848101266E-2</v>
      </c>
      <c r="W57" s="199"/>
      <c r="X57" s="177"/>
    </row>
    <row r="58" spans="2:24" ht="13.5" customHeight="1">
      <c r="B58" s="69" t="str">
        <f t="shared" si="0"/>
        <v>Siaha MC</v>
      </c>
      <c r="C58" s="70">
        <v>58</v>
      </c>
      <c r="D58" s="125"/>
      <c r="E58" s="345">
        <v>15</v>
      </c>
      <c r="F58" s="172" t="s">
        <v>256</v>
      </c>
      <c r="G58" s="193" t="s">
        <v>704</v>
      </c>
      <c r="H58" s="409">
        <f>'Maubawk SC'!H66+'Zero CL'!H66+'New Latawh SC'!H66+'Old Siaha SC'!H66+'College Vaih CL'!H66+'Meisatla CL'!H66+'New Coloney CL'!H66+'Phalrang SC'!H66+'Rawmibawk SC'!H66+'Siahatla SC'!H66+'New Siaha CL'!H66+'Theiva SC'!H66+'Tuipui Ferry SC'!H66+'Kawlchaw E CL'!H66+'Tuisumpu SC'!H66</f>
        <v>45</v>
      </c>
      <c r="I58" s="409">
        <f>'Maubawk SC'!I66+'Zero CL'!I66+'New Latawh SC'!I66+'Old Siaha SC'!I66+'College Vaih CL'!I66+'Meisatla CL'!I66+'New Coloney CL'!I66+'Phalrang SC'!I66+'Rawmibawk SC'!I66+'Siahatla SC'!I66+'New Siaha CL'!I66+'Theiva SC'!I66+'Tuipui Ferry SC'!I66+'Kawlchaw E CL'!I66+'Tuisumpu SC'!I66</f>
        <v>51</v>
      </c>
      <c r="J58" s="409">
        <f>'Maubawk SC'!J66+'Zero CL'!J66+'New Latawh SC'!J66+'Old Siaha SC'!J66+'College Vaih CL'!J66+'Meisatla CL'!J66+'New Coloney CL'!J66+'Phalrang SC'!J66+'Rawmibawk SC'!J66+'Siahatla SC'!J66+'New Siaha CL'!J66+'Theiva SC'!J66+'Tuipui Ferry SC'!J66+'Kawlchaw E CL'!J66+'Tuisumpu SC'!J66</f>
        <v>38</v>
      </c>
      <c r="K58" s="409">
        <f>'Maubawk SC'!K66+'Zero CL'!K66+'New Latawh SC'!K66+'Old Siaha SC'!K66+'College Vaih CL'!K66+'Meisatla CL'!K66+'New Coloney CL'!K66+'Phalrang SC'!K66+'Rawmibawk SC'!K66+'Siahatla SC'!K66+'New Siaha CL'!K66+'Theiva SC'!K66+'Tuipui Ferry SC'!K66+'Kawlchaw E CL'!K66+'Tuisumpu SC'!K66</f>
        <v>40</v>
      </c>
      <c r="L58" s="409">
        <f>'Maubawk SC'!L66+'Zero CL'!L66+'New Latawh SC'!L66+'Old Siaha SC'!L66+'College Vaih CL'!L66+'Meisatla CL'!L66+'New Coloney CL'!L66+'Phalrang SC'!L66+'Rawmibawk SC'!L66+'Siahatla SC'!L66+'New Siaha CL'!L66+'Theiva SC'!L66+'Tuipui Ferry SC'!L66+'Kawlchaw E CL'!L66+'Tuisumpu SC'!L66</f>
        <v>58</v>
      </c>
      <c r="M58" s="409">
        <f>'Maubawk SC'!M66+'Zero CL'!M66+'New Latawh SC'!M66+'Old Siaha SC'!M66+'College Vaih CL'!M66+'Meisatla CL'!M66+'New Coloney CL'!M66+'Phalrang SC'!M66+'Rawmibawk SC'!M66+'Siahatla SC'!M66+'New Siaha CL'!M66+'Theiva SC'!M66+'Tuipui Ferry SC'!M66+'Kawlchaw E CL'!M66+'Tuisumpu SC'!M66</f>
        <v>0</v>
      </c>
      <c r="N58" s="409">
        <f>'Maubawk SC'!N66+'Zero CL'!N66+'New Latawh SC'!N66+'Old Siaha SC'!N66+'College Vaih CL'!N66+'Meisatla CL'!N66+'New Coloney CL'!N66+'Phalrang SC'!N66+'Rawmibawk SC'!N66+'Siahatla SC'!N66+'New Siaha CL'!N66+'Theiva SC'!N66+'Tuipui Ferry SC'!N66+'Kawlchaw E CL'!N66+'Tuisumpu SC'!N66</f>
        <v>0</v>
      </c>
      <c r="O58" s="409">
        <f>'Maubawk SC'!O66+'Zero CL'!O66+'New Latawh SC'!O66+'Old Siaha SC'!O66+'College Vaih CL'!O66+'Meisatla CL'!O66+'New Coloney CL'!O66+'Phalrang SC'!O66+'Rawmibawk SC'!O66+'Siahatla SC'!O66+'New Siaha CL'!O66+'Theiva SC'!O66+'Tuipui Ferry SC'!O66+'Kawlchaw E CL'!O66+'Tuisumpu SC'!O66</f>
        <v>0</v>
      </c>
      <c r="P58" s="409">
        <f>'Maubawk SC'!P66+'Zero CL'!P66+'New Latawh SC'!P66+'Old Siaha SC'!P66+'College Vaih CL'!P66+'Meisatla CL'!P66+'New Coloney CL'!P66+'Phalrang SC'!P66+'Rawmibawk SC'!P66+'Siahatla SC'!P66+'New Siaha CL'!P66+'Theiva SC'!P66+'Tuipui Ferry SC'!P66+'Kawlchaw E CL'!P66+'Tuisumpu SC'!P66</f>
        <v>0</v>
      </c>
      <c r="Q58" s="409">
        <f>'Maubawk SC'!Q66+'Zero CL'!Q66+'New Latawh SC'!Q66+'Old Siaha SC'!Q66+'College Vaih CL'!Q66+'Meisatla CL'!Q66+'New Coloney CL'!Q66+'Phalrang SC'!Q66+'Rawmibawk SC'!Q66+'Siahatla SC'!Q66+'New Siaha CL'!Q66+'Theiva SC'!Q66+'Tuipui Ferry SC'!Q66+'Kawlchaw E CL'!Q66+'Tuisumpu SC'!Q66</f>
        <v>0</v>
      </c>
      <c r="R58" s="409">
        <f>'Maubawk SC'!R66+'Zero CL'!R66+'New Latawh SC'!R66+'Old Siaha SC'!R66+'College Vaih CL'!R66+'Meisatla CL'!R66+'New Coloney CL'!R66+'Phalrang SC'!R66+'Rawmibawk SC'!R66+'Siahatla SC'!R66+'New Siaha CL'!R66+'Theiva SC'!R66+'Tuipui Ferry SC'!R66+'Kawlchaw E CL'!R66+'Tuisumpu SC'!R66</f>
        <v>0</v>
      </c>
      <c r="S58" s="409">
        <f>'Maubawk SC'!S66+'Zero CL'!S66+'New Latawh SC'!S66+'Old Siaha SC'!S66+'College Vaih CL'!S66+'Meisatla CL'!S66+'New Coloney CL'!S66+'Phalrang SC'!S66+'Rawmibawk SC'!S66+'Siahatla SC'!S66+'New Siaha CL'!S66+'Theiva SC'!S66+'Tuipui Ferry SC'!S66+'Kawlchaw E CL'!S66+'Tuisumpu SC'!S66</f>
        <v>0</v>
      </c>
      <c r="T58" s="409">
        <f>'Maubawk SC'!T66+'Zero CL'!T66+'New Latawh SC'!T66+'Old Siaha SC'!T66+'College Vaih CL'!T66+'Meisatla CL'!T66+'New Coloney CL'!T66+'Phalrang SC'!T66+'Rawmibawk SC'!T66+'Siahatla SC'!T66+'New Siaha CL'!T66+'Theiva SC'!T66+'Tuipui Ferry SC'!T66+'Kawlchaw E CL'!T66+'Tuisumpu SC'!T66</f>
        <v>232</v>
      </c>
      <c r="U58" s="409">
        <f>'Maubawk SC'!U66+'Zero CL'!U66+'New Latawh SC'!U66+'Old Siaha SC'!U66+'College Vaih CL'!U66+'Meisatla CL'!U66+'New Coloney CL'!U66+'Phalrang SC'!U66+'Rawmibawk SC'!U66+'Siahatla SC'!U66+'New Siaha CL'!U66+'Theiva SC'!U66+'Tuipui Ferry SC'!U66+'Kawlchaw E CL'!U66+'Tuisumpu SC'!U66</f>
        <v>237</v>
      </c>
      <c r="V58" s="196">
        <f>IF(U58=0,0,T58/U58)</f>
        <v>0.97890295358649793</v>
      </c>
      <c r="W58" s="199">
        <v>5</v>
      </c>
      <c r="X58" s="177"/>
    </row>
    <row r="59" spans="2:24" ht="13.5" customHeight="1">
      <c r="B59" s="69" t="str">
        <f t="shared" si="0"/>
        <v>Siaha MC</v>
      </c>
      <c r="C59" s="70">
        <v>59</v>
      </c>
      <c r="D59" s="125"/>
      <c r="E59" s="345">
        <v>16</v>
      </c>
      <c r="F59" s="172" t="s">
        <v>257</v>
      </c>
      <c r="G59" s="193" t="s">
        <v>704</v>
      </c>
      <c r="H59" s="409">
        <f>'Maubawk SC'!H67+'Zero CL'!H67+'New Latawh SC'!H67+'Old Siaha SC'!H67+'College Vaih CL'!H67+'Meisatla CL'!H67+'New Coloney CL'!H67+'Phalrang SC'!H67+'Rawmibawk SC'!H67+'Siahatla SC'!H67+'New Siaha CL'!H67+'Theiva SC'!H67+'Tuipui Ferry SC'!H67+'Kawlchaw E CL'!H67+'Tuisumpu SC'!H67</f>
        <v>25</v>
      </c>
      <c r="I59" s="409">
        <f>'Maubawk SC'!I67+'Zero CL'!I67+'New Latawh SC'!I67+'Old Siaha SC'!I67+'College Vaih CL'!I67+'Meisatla CL'!I67+'New Coloney CL'!I67+'Phalrang SC'!I67+'Rawmibawk SC'!I67+'Siahatla SC'!I67+'New Siaha CL'!I67+'Theiva SC'!I67+'Tuipui Ferry SC'!I67+'Kawlchaw E CL'!I67+'Tuisumpu SC'!I67</f>
        <v>14</v>
      </c>
      <c r="J59" s="409">
        <f>'Maubawk SC'!J67+'Zero CL'!J67+'New Latawh SC'!J67+'Old Siaha SC'!J67+'College Vaih CL'!J67+'Meisatla CL'!J67+'New Coloney CL'!J67+'Phalrang SC'!J67+'Rawmibawk SC'!J67+'Siahatla SC'!J67+'New Siaha CL'!J67+'Theiva SC'!J67+'Tuipui Ferry SC'!J67+'Kawlchaw E CL'!J67+'Tuisumpu SC'!J67</f>
        <v>25</v>
      </c>
      <c r="K59" s="409">
        <f>'Maubawk SC'!K67+'Zero CL'!K67+'New Latawh SC'!K67+'Old Siaha SC'!K67+'College Vaih CL'!K67+'Meisatla CL'!K67+'New Coloney CL'!K67+'Phalrang SC'!K67+'Rawmibawk SC'!K67+'Siahatla SC'!K67+'New Siaha CL'!K67+'Theiva SC'!K67+'Tuipui Ferry SC'!K67+'Kawlchaw E CL'!K67+'Tuisumpu SC'!K67</f>
        <v>25</v>
      </c>
      <c r="L59" s="409">
        <f>'Maubawk SC'!L67+'Zero CL'!L67+'New Latawh SC'!L67+'Old Siaha SC'!L67+'College Vaih CL'!L67+'Meisatla CL'!L67+'New Coloney CL'!L67+'Phalrang SC'!L67+'Rawmibawk SC'!L67+'Siahatla SC'!L67+'New Siaha CL'!L67+'Theiva SC'!L67+'Tuipui Ferry SC'!L67+'Kawlchaw E CL'!L67+'Tuisumpu SC'!L67</f>
        <v>17</v>
      </c>
      <c r="M59" s="409">
        <f>'Maubawk SC'!M67+'Zero CL'!M67+'New Latawh SC'!M67+'Old Siaha SC'!M67+'College Vaih CL'!M67+'Meisatla CL'!M67+'New Coloney CL'!M67+'Phalrang SC'!M67+'Rawmibawk SC'!M67+'Siahatla SC'!M67+'New Siaha CL'!M67+'Theiva SC'!M67+'Tuipui Ferry SC'!M67+'Kawlchaw E CL'!M67+'Tuisumpu SC'!M67</f>
        <v>0</v>
      </c>
      <c r="N59" s="409">
        <f>'Maubawk SC'!N67+'Zero CL'!N67+'New Latawh SC'!N67+'Old Siaha SC'!N67+'College Vaih CL'!N67+'Meisatla CL'!N67+'New Coloney CL'!N67+'Phalrang SC'!N67+'Rawmibawk SC'!N67+'Siahatla SC'!N67+'New Siaha CL'!N67+'Theiva SC'!N67+'Tuipui Ferry SC'!N67+'Kawlchaw E CL'!N67+'Tuisumpu SC'!N67</f>
        <v>0</v>
      </c>
      <c r="O59" s="409">
        <f>'Maubawk SC'!O67+'Zero CL'!O67+'New Latawh SC'!O67+'Old Siaha SC'!O67+'College Vaih CL'!O67+'Meisatla CL'!O67+'New Coloney CL'!O67+'Phalrang SC'!O67+'Rawmibawk SC'!O67+'Siahatla SC'!O67+'New Siaha CL'!O67+'Theiva SC'!O67+'Tuipui Ferry SC'!O67+'Kawlchaw E CL'!O67+'Tuisumpu SC'!O67</f>
        <v>0</v>
      </c>
      <c r="P59" s="409">
        <f>'Maubawk SC'!P67+'Zero CL'!P67+'New Latawh SC'!P67+'Old Siaha SC'!P67+'College Vaih CL'!P67+'Meisatla CL'!P67+'New Coloney CL'!P67+'Phalrang SC'!P67+'Rawmibawk SC'!P67+'Siahatla SC'!P67+'New Siaha CL'!P67+'Theiva SC'!P67+'Tuipui Ferry SC'!P67+'Kawlchaw E CL'!P67+'Tuisumpu SC'!P67</f>
        <v>0</v>
      </c>
      <c r="Q59" s="409">
        <f>'Maubawk SC'!Q67+'Zero CL'!Q67+'New Latawh SC'!Q67+'Old Siaha SC'!Q67+'College Vaih CL'!Q67+'Meisatla CL'!Q67+'New Coloney CL'!Q67+'Phalrang SC'!Q67+'Rawmibawk SC'!Q67+'Siahatla SC'!Q67+'New Siaha CL'!Q67+'Theiva SC'!Q67+'Tuipui Ferry SC'!Q67+'Kawlchaw E CL'!Q67+'Tuisumpu SC'!Q67</f>
        <v>0</v>
      </c>
      <c r="R59" s="409">
        <f>'Maubawk SC'!R67+'Zero CL'!R67+'New Latawh SC'!R67+'Old Siaha SC'!R67+'College Vaih CL'!R67+'Meisatla CL'!R67+'New Coloney CL'!R67+'Phalrang SC'!R67+'Rawmibawk SC'!R67+'Siahatla SC'!R67+'New Siaha CL'!R67+'Theiva SC'!R67+'Tuipui Ferry SC'!R67+'Kawlchaw E CL'!R67+'Tuisumpu SC'!R67</f>
        <v>0</v>
      </c>
      <c r="S59" s="409">
        <f>'Maubawk SC'!S67+'Zero CL'!S67+'New Latawh SC'!S67+'Old Siaha SC'!S67+'College Vaih CL'!S67+'Meisatla CL'!S67+'New Coloney CL'!S67+'Phalrang SC'!S67+'Rawmibawk SC'!S67+'Siahatla SC'!S67+'New Siaha CL'!S67+'Theiva SC'!S67+'Tuipui Ferry SC'!S67+'Kawlchaw E CL'!S67+'Tuisumpu SC'!S67</f>
        <v>0</v>
      </c>
      <c r="T59" s="409">
        <f>'Maubawk SC'!T67+'Zero CL'!T67+'New Latawh SC'!T67+'Old Siaha SC'!T67+'College Vaih CL'!T67+'Meisatla CL'!T67+'New Coloney CL'!T67+'Phalrang SC'!T67+'Rawmibawk SC'!T67+'Siahatla SC'!T67+'New Siaha CL'!T67+'Theiva SC'!T67+'Tuipui Ferry SC'!T67+'Kawlchaw E CL'!T67+'Tuisumpu SC'!T67</f>
        <v>106</v>
      </c>
      <c r="U59" s="409">
        <f>'Maubawk SC'!U67+'Zero CL'!U67+'New Latawh SC'!U67+'Old Siaha SC'!U67+'College Vaih CL'!U67+'Meisatla CL'!U67+'New Coloney CL'!U67+'Phalrang SC'!U67+'Rawmibawk SC'!U67+'Siahatla SC'!U67+'New Siaha CL'!U67+'Theiva SC'!U67+'Tuipui Ferry SC'!U67+'Kawlchaw E CL'!U67+'Tuisumpu SC'!U67</f>
        <v>2226.54</v>
      </c>
      <c r="V59" s="171">
        <f>IF(U59=0,0,T59/U59)</f>
        <v>4.7607498630161595E-2</v>
      </c>
      <c r="W59" s="164"/>
      <c r="X59" s="179"/>
    </row>
    <row r="60" spans="2:24" ht="13.5" customHeight="1">
      <c r="B60" s="69" t="str">
        <f t="shared" si="0"/>
        <v>Siaha MC</v>
      </c>
      <c r="C60" s="70">
        <v>60</v>
      </c>
      <c r="D60" s="125"/>
      <c r="E60" s="152">
        <v>17</v>
      </c>
      <c r="F60" s="172" t="s">
        <v>258</v>
      </c>
      <c r="G60" s="193" t="s">
        <v>704</v>
      </c>
      <c r="H60" s="409">
        <f>'Maubawk SC'!H68+'Zero CL'!H68+'New Latawh SC'!H68+'Old Siaha SC'!H68+'College Vaih CL'!H68+'Meisatla CL'!H68+'New Coloney CL'!H68+'Phalrang SC'!H68+'Rawmibawk SC'!H68+'Siahatla SC'!H68+'New Siaha CL'!H68+'Theiva SC'!H68+'Tuipui Ferry SC'!H68+'Kawlchaw E CL'!H68+'Tuisumpu SC'!H68</f>
        <v>163</v>
      </c>
      <c r="I60" s="409">
        <f>'Maubawk SC'!I68+'Zero CL'!I68+'New Latawh SC'!I68+'Old Siaha SC'!I68+'College Vaih CL'!I68+'Meisatla CL'!I68+'New Coloney CL'!I68+'Phalrang SC'!I68+'Rawmibawk SC'!I68+'Siahatla SC'!I68+'New Siaha CL'!I68+'Theiva SC'!I68+'Tuipui Ferry SC'!I68+'Kawlchaw E CL'!I68+'Tuisumpu SC'!I68</f>
        <v>180</v>
      </c>
      <c r="J60" s="409">
        <f>'Maubawk SC'!J68+'Zero CL'!J68+'New Latawh SC'!J68+'Old Siaha SC'!J68+'College Vaih CL'!J68+'Meisatla CL'!J68+'New Coloney CL'!J68+'Phalrang SC'!J68+'Rawmibawk SC'!J68+'Siahatla SC'!J68+'New Siaha CL'!J68+'Theiva SC'!J68+'Tuipui Ferry SC'!J68+'Kawlchaw E CL'!J68+'Tuisumpu SC'!J68</f>
        <v>222</v>
      </c>
      <c r="K60" s="409">
        <f>'Maubawk SC'!K68+'Zero CL'!K68+'New Latawh SC'!K68+'Old Siaha SC'!K68+'College Vaih CL'!K68+'Meisatla CL'!K68+'New Coloney CL'!K68+'Phalrang SC'!K68+'Rawmibawk SC'!K68+'Siahatla SC'!K68+'New Siaha CL'!K68+'Theiva SC'!K68+'Tuipui Ferry SC'!K68+'Kawlchaw E CL'!K68+'Tuisumpu SC'!K68</f>
        <v>177</v>
      </c>
      <c r="L60" s="409">
        <f>'Maubawk SC'!L68+'Zero CL'!L68+'New Latawh SC'!L68+'Old Siaha SC'!L68+'College Vaih CL'!L68+'Meisatla CL'!L68+'New Coloney CL'!L68+'Phalrang SC'!L68+'Rawmibawk SC'!L68+'Siahatla SC'!L68+'New Siaha CL'!L68+'Theiva SC'!L68+'Tuipui Ferry SC'!L68+'Kawlchaw E CL'!L68+'Tuisumpu SC'!L68</f>
        <v>195</v>
      </c>
      <c r="M60" s="409">
        <f>'Maubawk SC'!M68+'Zero CL'!M68+'New Latawh SC'!M68+'Old Siaha SC'!M68+'College Vaih CL'!M68+'Meisatla CL'!M68+'New Coloney CL'!M68+'Phalrang SC'!M68+'Rawmibawk SC'!M68+'Siahatla SC'!M68+'New Siaha CL'!M68+'Theiva SC'!M68+'Tuipui Ferry SC'!M68+'Kawlchaw E CL'!M68+'Tuisumpu SC'!M68</f>
        <v>0</v>
      </c>
      <c r="N60" s="409">
        <f>'Maubawk SC'!N68+'Zero CL'!N68+'New Latawh SC'!N68+'Old Siaha SC'!N68+'College Vaih CL'!N68+'Meisatla CL'!N68+'New Coloney CL'!N68+'Phalrang SC'!N68+'Rawmibawk SC'!N68+'Siahatla SC'!N68+'New Siaha CL'!N68+'Theiva SC'!N68+'Tuipui Ferry SC'!N68+'Kawlchaw E CL'!N68+'Tuisumpu SC'!N68</f>
        <v>0</v>
      </c>
      <c r="O60" s="409">
        <f>'Maubawk SC'!O68+'Zero CL'!O68+'New Latawh SC'!O68+'Old Siaha SC'!O68+'College Vaih CL'!O68+'Meisatla CL'!O68+'New Coloney CL'!O68+'Phalrang SC'!O68+'Rawmibawk SC'!O68+'Siahatla SC'!O68+'New Siaha CL'!O68+'Theiva SC'!O68+'Tuipui Ferry SC'!O68+'Kawlchaw E CL'!O68+'Tuisumpu SC'!O68</f>
        <v>0</v>
      </c>
      <c r="P60" s="409">
        <f>'Maubawk SC'!P68+'Zero CL'!P68+'New Latawh SC'!P68+'Old Siaha SC'!P68+'College Vaih CL'!P68+'Meisatla CL'!P68+'New Coloney CL'!P68+'Phalrang SC'!P68+'Rawmibawk SC'!P68+'Siahatla SC'!P68+'New Siaha CL'!P68+'Theiva SC'!P68+'Tuipui Ferry SC'!P68+'Kawlchaw E CL'!P68+'Tuisumpu SC'!P68</f>
        <v>0</v>
      </c>
      <c r="Q60" s="409">
        <f>'Maubawk SC'!Q68+'Zero CL'!Q68+'New Latawh SC'!Q68+'Old Siaha SC'!Q68+'College Vaih CL'!Q68+'Meisatla CL'!Q68+'New Coloney CL'!Q68+'Phalrang SC'!Q68+'Rawmibawk SC'!Q68+'Siahatla SC'!Q68+'New Siaha CL'!Q68+'Theiva SC'!Q68+'Tuipui Ferry SC'!Q68+'Kawlchaw E CL'!Q68+'Tuisumpu SC'!Q68</f>
        <v>0</v>
      </c>
      <c r="R60" s="409">
        <f>'Maubawk SC'!R68+'Zero CL'!R68+'New Latawh SC'!R68+'Old Siaha SC'!R68+'College Vaih CL'!R68+'Meisatla CL'!R68+'New Coloney CL'!R68+'Phalrang SC'!R68+'Rawmibawk SC'!R68+'Siahatla SC'!R68+'New Siaha CL'!R68+'Theiva SC'!R68+'Tuipui Ferry SC'!R68+'Kawlchaw E CL'!R68+'Tuisumpu SC'!R68</f>
        <v>0</v>
      </c>
      <c r="S60" s="409">
        <f>'Maubawk SC'!S68+'Zero CL'!S68+'New Latawh SC'!S68+'Old Siaha SC'!S68+'College Vaih CL'!S68+'Meisatla CL'!S68+'New Coloney CL'!S68+'Phalrang SC'!S68+'Rawmibawk SC'!S68+'Siahatla SC'!S68+'New Siaha CL'!S68+'Theiva SC'!S68+'Tuipui Ferry SC'!S68+'Kawlchaw E CL'!S68+'Tuisumpu SC'!S68</f>
        <v>0</v>
      </c>
      <c r="T60" s="409">
        <f>'Maubawk SC'!T68+'Zero CL'!T68+'New Latawh SC'!T68+'Old Siaha SC'!T68+'College Vaih CL'!T68+'Meisatla CL'!T68+'New Coloney CL'!T68+'Phalrang SC'!T68+'Rawmibawk SC'!T68+'Siahatla SC'!T68+'New Siaha CL'!T68+'Theiva SC'!T68+'Tuipui Ferry SC'!T68+'Kawlchaw E CL'!T68+'Tuisumpu SC'!T68</f>
        <v>937</v>
      </c>
      <c r="U60" s="409">
        <f>'Maubawk SC'!U68+'Zero CL'!U68+'New Latawh SC'!U68+'Old Siaha SC'!U68+'College Vaih CL'!U68+'Meisatla CL'!U68+'New Coloney CL'!U68+'Phalrang SC'!U68+'Rawmibawk SC'!U68+'Siahatla SC'!U68+'New Siaha CL'!U68+'Theiva SC'!U68+'Tuipui Ferry SC'!U68+'Kawlchaw E CL'!U68+'Tuisumpu SC'!U68</f>
        <v>0</v>
      </c>
      <c r="V60" s="357"/>
      <c r="W60" s="164"/>
      <c r="X60" s="179"/>
    </row>
    <row r="61" spans="2:24" ht="13.5" customHeight="1">
      <c r="B61" s="69" t="str">
        <f t="shared" si="0"/>
        <v>Siaha MC</v>
      </c>
      <c r="C61" s="70">
        <v>61</v>
      </c>
      <c r="D61" s="125"/>
      <c r="E61" s="152"/>
      <c r="F61" s="172" t="s">
        <v>259</v>
      </c>
      <c r="G61" s="193" t="s">
        <v>704</v>
      </c>
      <c r="H61" s="409">
        <f>'Maubawk SC'!H69+'Zero CL'!H69+'New Latawh SC'!H69+'Old Siaha SC'!H69+'College Vaih CL'!H69+'Meisatla CL'!H69+'New Coloney CL'!H69+'Phalrang SC'!H69+'Rawmibawk SC'!H69+'Siahatla SC'!H69+'New Siaha CL'!H69+'Theiva SC'!H69+'Tuipui Ferry SC'!H69+'Kawlchaw E CL'!H69+'Tuisumpu SC'!H69</f>
        <v>478</v>
      </c>
      <c r="I61" s="409">
        <f>'Maubawk SC'!I69+'Zero CL'!I69+'New Latawh SC'!I69+'Old Siaha SC'!I69+'College Vaih CL'!I69+'Meisatla CL'!I69+'New Coloney CL'!I69+'Phalrang SC'!I69+'Rawmibawk SC'!I69+'Siahatla SC'!I69+'New Siaha CL'!I69+'Theiva SC'!I69+'Tuipui Ferry SC'!I69+'Kawlchaw E CL'!I69+'Tuisumpu SC'!I69</f>
        <v>543</v>
      </c>
      <c r="J61" s="409">
        <f>'Maubawk SC'!J69+'Zero CL'!J69+'New Latawh SC'!J69+'Old Siaha SC'!J69+'College Vaih CL'!J69+'Meisatla CL'!J69+'New Coloney CL'!J69+'Phalrang SC'!J69+'Rawmibawk SC'!J69+'Siahatla SC'!J69+'New Siaha CL'!J69+'Theiva SC'!J69+'Tuipui Ferry SC'!J69+'Kawlchaw E CL'!J69+'Tuisumpu SC'!J69</f>
        <v>426</v>
      </c>
      <c r="K61" s="409">
        <f>'Maubawk SC'!K69+'Zero CL'!K69+'New Latawh SC'!K69+'Old Siaha SC'!K69+'College Vaih CL'!K69+'Meisatla CL'!K69+'New Coloney CL'!K69+'Phalrang SC'!K69+'Rawmibawk SC'!K69+'Siahatla SC'!K69+'New Siaha CL'!K69+'Theiva SC'!K69+'Tuipui Ferry SC'!K69+'Kawlchaw E CL'!K69+'Tuisumpu SC'!K69</f>
        <v>408</v>
      </c>
      <c r="L61" s="409">
        <f>'Maubawk SC'!L69+'Zero CL'!L69+'New Latawh SC'!L69+'Old Siaha SC'!L69+'College Vaih CL'!L69+'Meisatla CL'!L69+'New Coloney CL'!L69+'Phalrang SC'!L69+'Rawmibawk SC'!L69+'Siahatla SC'!L69+'New Siaha CL'!L69+'Theiva SC'!L69+'Tuipui Ferry SC'!L69+'Kawlchaw E CL'!L69+'Tuisumpu SC'!L69</f>
        <v>432</v>
      </c>
      <c r="M61" s="409">
        <f>'Maubawk SC'!M69+'Zero CL'!M69+'New Latawh SC'!M69+'Old Siaha SC'!M69+'College Vaih CL'!M69+'Meisatla CL'!M69+'New Coloney CL'!M69+'Phalrang SC'!M69+'Rawmibawk SC'!M69+'Siahatla SC'!M69+'New Siaha CL'!M69+'Theiva SC'!M69+'Tuipui Ferry SC'!M69+'Kawlchaw E CL'!M69+'Tuisumpu SC'!M69</f>
        <v>0</v>
      </c>
      <c r="N61" s="409">
        <f>'Maubawk SC'!N69+'Zero CL'!N69+'New Latawh SC'!N69+'Old Siaha SC'!N69+'College Vaih CL'!N69+'Meisatla CL'!N69+'New Coloney CL'!N69+'Phalrang SC'!N69+'Rawmibawk SC'!N69+'Siahatla SC'!N69+'New Siaha CL'!N69+'Theiva SC'!N69+'Tuipui Ferry SC'!N69+'Kawlchaw E CL'!N69+'Tuisumpu SC'!N69</f>
        <v>0</v>
      </c>
      <c r="O61" s="409">
        <f>'Maubawk SC'!O69+'Zero CL'!O69+'New Latawh SC'!O69+'Old Siaha SC'!O69+'College Vaih CL'!O69+'Meisatla CL'!O69+'New Coloney CL'!O69+'Phalrang SC'!O69+'Rawmibawk SC'!O69+'Siahatla SC'!O69+'New Siaha CL'!O69+'Theiva SC'!O69+'Tuipui Ferry SC'!O69+'Kawlchaw E CL'!O69+'Tuisumpu SC'!O69</f>
        <v>0</v>
      </c>
      <c r="P61" s="409">
        <f>'Maubawk SC'!P69+'Zero CL'!P69+'New Latawh SC'!P69+'Old Siaha SC'!P69+'College Vaih CL'!P69+'Meisatla CL'!P69+'New Coloney CL'!P69+'Phalrang SC'!P69+'Rawmibawk SC'!P69+'Siahatla SC'!P69+'New Siaha CL'!P69+'Theiva SC'!P69+'Tuipui Ferry SC'!P69+'Kawlchaw E CL'!P69+'Tuisumpu SC'!P69</f>
        <v>0</v>
      </c>
      <c r="Q61" s="409">
        <f>'Maubawk SC'!Q69+'Zero CL'!Q69+'New Latawh SC'!Q69+'Old Siaha SC'!Q69+'College Vaih CL'!Q69+'Meisatla CL'!Q69+'New Coloney CL'!Q69+'Phalrang SC'!Q69+'Rawmibawk SC'!Q69+'Siahatla SC'!Q69+'New Siaha CL'!Q69+'Theiva SC'!Q69+'Tuipui Ferry SC'!Q69+'Kawlchaw E CL'!Q69+'Tuisumpu SC'!Q69</f>
        <v>0</v>
      </c>
      <c r="R61" s="409">
        <f>'Maubawk SC'!R69+'Zero CL'!R69+'New Latawh SC'!R69+'Old Siaha SC'!R69+'College Vaih CL'!R69+'Meisatla CL'!R69+'New Coloney CL'!R69+'Phalrang SC'!R69+'Rawmibawk SC'!R69+'Siahatla SC'!R69+'New Siaha CL'!R69+'Theiva SC'!R69+'Tuipui Ferry SC'!R69+'Kawlchaw E CL'!R69+'Tuisumpu SC'!R69</f>
        <v>0</v>
      </c>
      <c r="S61" s="409">
        <f>'Maubawk SC'!S69+'Zero CL'!S69+'New Latawh SC'!S69+'Old Siaha SC'!S69+'College Vaih CL'!S69+'Meisatla CL'!S69+'New Coloney CL'!S69+'Phalrang SC'!S69+'Rawmibawk SC'!S69+'Siahatla SC'!S69+'New Siaha CL'!S69+'Theiva SC'!S69+'Tuipui Ferry SC'!S69+'Kawlchaw E CL'!S69+'Tuisumpu SC'!S69</f>
        <v>0</v>
      </c>
      <c r="T61" s="409">
        <f>'Maubawk SC'!T69+'Zero CL'!T69+'New Latawh SC'!T69+'Old Siaha SC'!T69+'College Vaih CL'!T69+'Meisatla CL'!T69+'New Coloney CL'!T69+'Phalrang SC'!T69+'Rawmibawk SC'!T69+'Siahatla SC'!T69+'New Siaha CL'!T69+'Theiva SC'!T69+'Tuipui Ferry SC'!T69+'Kawlchaw E CL'!T69+'Tuisumpu SC'!T69</f>
        <v>2287</v>
      </c>
      <c r="U61" s="409">
        <f>'Maubawk SC'!U69+'Zero CL'!U69+'New Latawh SC'!U69+'Old Siaha SC'!U69+'College Vaih CL'!U69+'Meisatla CL'!U69+'New Coloney CL'!U69+'Phalrang SC'!U69+'Rawmibawk SC'!U69+'Siahatla SC'!U69+'New Siaha CL'!U69+'Theiva SC'!U69+'Tuipui Ferry SC'!U69+'Kawlchaw E CL'!U69+'Tuisumpu SC'!U69</f>
        <v>0</v>
      </c>
      <c r="V61" s="357"/>
      <c r="W61" s="167"/>
      <c r="X61" s="179"/>
    </row>
    <row r="62" spans="2:24" ht="13.5" customHeight="1">
      <c r="B62" s="69" t="str">
        <f t="shared" si="0"/>
        <v>Siaha MC</v>
      </c>
      <c r="C62" s="70">
        <v>62</v>
      </c>
      <c r="D62" s="125"/>
      <c r="E62" s="152"/>
      <c r="F62" s="172" t="s">
        <v>260</v>
      </c>
      <c r="G62" s="193" t="s">
        <v>704</v>
      </c>
      <c r="H62" s="409">
        <f>'Maubawk SC'!H70+'Zero CL'!H70+'New Latawh SC'!H70+'Old Siaha SC'!H70+'College Vaih CL'!H70+'Meisatla CL'!H70+'New Coloney CL'!H70+'Phalrang SC'!H70+'Rawmibawk SC'!H70+'Siahatla SC'!H70+'New Siaha CL'!H70+'Theiva SC'!H70+'Tuipui Ferry SC'!H70+'Kawlchaw E CL'!H70+'Tuisumpu SC'!H70</f>
        <v>3</v>
      </c>
      <c r="I62" s="409">
        <f>'Maubawk SC'!I70+'Zero CL'!I70+'New Latawh SC'!I70+'Old Siaha SC'!I70+'College Vaih CL'!I70+'Meisatla CL'!I70+'New Coloney CL'!I70+'Phalrang SC'!I70+'Rawmibawk SC'!I70+'Siahatla SC'!I70+'New Siaha CL'!I70+'Theiva SC'!I70+'Tuipui Ferry SC'!I70+'Kawlchaw E CL'!I70+'Tuisumpu SC'!I70</f>
        <v>0</v>
      </c>
      <c r="J62" s="409">
        <f>'Maubawk SC'!J70+'Zero CL'!J70+'New Latawh SC'!J70+'Old Siaha SC'!J70+'College Vaih CL'!J70+'Meisatla CL'!J70+'New Coloney CL'!J70+'Phalrang SC'!J70+'Rawmibawk SC'!J70+'Siahatla SC'!J70+'New Siaha CL'!J70+'Theiva SC'!J70+'Tuipui Ferry SC'!J70+'Kawlchaw E CL'!J70+'Tuisumpu SC'!J70</f>
        <v>0</v>
      </c>
      <c r="K62" s="409">
        <f>'Maubawk SC'!K70+'Zero CL'!K70+'New Latawh SC'!K70+'Old Siaha SC'!K70+'College Vaih CL'!K70+'Meisatla CL'!K70+'New Coloney CL'!K70+'Phalrang SC'!K70+'Rawmibawk SC'!K70+'Siahatla SC'!K70+'New Siaha CL'!K70+'Theiva SC'!K70+'Tuipui Ferry SC'!K70+'Kawlchaw E CL'!K70+'Tuisumpu SC'!K70</f>
        <v>1</v>
      </c>
      <c r="L62" s="409">
        <f>'Maubawk SC'!L70+'Zero CL'!L70+'New Latawh SC'!L70+'Old Siaha SC'!L70+'College Vaih CL'!L70+'Meisatla CL'!L70+'New Coloney CL'!L70+'Phalrang SC'!L70+'Rawmibawk SC'!L70+'Siahatla SC'!L70+'New Siaha CL'!L70+'Theiva SC'!L70+'Tuipui Ferry SC'!L70+'Kawlchaw E CL'!L70+'Tuisumpu SC'!L70</f>
        <v>0</v>
      </c>
      <c r="M62" s="409">
        <f>'Maubawk SC'!M70+'Zero CL'!M70+'New Latawh SC'!M70+'Old Siaha SC'!M70+'College Vaih CL'!M70+'Meisatla CL'!M70+'New Coloney CL'!M70+'Phalrang SC'!M70+'Rawmibawk SC'!M70+'Siahatla SC'!M70+'New Siaha CL'!M70+'Theiva SC'!M70+'Tuipui Ferry SC'!M70+'Kawlchaw E CL'!M70+'Tuisumpu SC'!M70</f>
        <v>0</v>
      </c>
      <c r="N62" s="409">
        <f>'Maubawk SC'!N70+'Zero CL'!N70+'New Latawh SC'!N70+'Old Siaha SC'!N70+'College Vaih CL'!N70+'Meisatla CL'!N70+'New Coloney CL'!N70+'Phalrang SC'!N70+'Rawmibawk SC'!N70+'Siahatla SC'!N70+'New Siaha CL'!N70+'Theiva SC'!N70+'Tuipui Ferry SC'!N70+'Kawlchaw E CL'!N70+'Tuisumpu SC'!N70</f>
        <v>0</v>
      </c>
      <c r="O62" s="409">
        <f>'Maubawk SC'!O70+'Zero CL'!O70+'New Latawh SC'!O70+'Old Siaha SC'!O70+'College Vaih CL'!O70+'Meisatla CL'!O70+'New Coloney CL'!O70+'Phalrang SC'!O70+'Rawmibawk SC'!O70+'Siahatla SC'!O70+'New Siaha CL'!O70+'Theiva SC'!O70+'Tuipui Ferry SC'!O70+'Kawlchaw E CL'!O70+'Tuisumpu SC'!O70</f>
        <v>0</v>
      </c>
      <c r="P62" s="409">
        <f>'Maubawk SC'!P70+'Zero CL'!P70+'New Latawh SC'!P70+'Old Siaha SC'!P70+'College Vaih CL'!P70+'Meisatla CL'!P70+'New Coloney CL'!P70+'Phalrang SC'!P70+'Rawmibawk SC'!P70+'Siahatla SC'!P70+'New Siaha CL'!P70+'Theiva SC'!P70+'Tuipui Ferry SC'!P70+'Kawlchaw E CL'!P70+'Tuisumpu SC'!P70</f>
        <v>0</v>
      </c>
      <c r="Q62" s="409">
        <f>'Maubawk SC'!Q70+'Zero CL'!Q70+'New Latawh SC'!Q70+'Old Siaha SC'!Q70+'College Vaih CL'!Q70+'Meisatla CL'!Q70+'New Coloney CL'!Q70+'Phalrang SC'!Q70+'Rawmibawk SC'!Q70+'Siahatla SC'!Q70+'New Siaha CL'!Q70+'Theiva SC'!Q70+'Tuipui Ferry SC'!Q70+'Kawlchaw E CL'!Q70+'Tuisumpu SC'!Q70</f>
        <v>0</v>
      </c>
      <c r="R62" s="409">
        <f>'Maubawk SC'!R70+'Zero CL'!R70+'New Latawh SC'!R70+'Old Siaha SC'!R70+'College Vaih CL'!R70+'Meisatla CL'!R70+'New Coloney CL'!R70+'Phalrang SC'!R70+'Rawmibawk SC'!R70+'Siahatla SC'!R70+'New Siaha CL'!R70+'Theiva SC'!R70+'Tuipui Ferry SC'!R70+'Kawlchaw E CL'!R70+'Tuisumpu SC'!R70</f>
        <v>0</v>
      </c>
      <c r="S62" s="409">
        <f>'Maubawk SC'!S70+'Zero CL'!S70+'New Latawh SC'!S70+'Old Siaha SC'!S70+'College Vaih CL'!S70+'Meisatla CL'!S70+'New Coloney CL'!S70+'Phalrang SC'!S70+'Rawmibawk SC'!S70+'Siahatla SC'!S70+'New Siaha CL'!S70+'Theiva SC'!S70+'Tuipui Ferry SC'!S70+'Kawlchaw E CL'!S70+'Tuisumpu SC'!S70</f>
        <v>0</v>
      </c>
      <c r="T62" s="409">
        <f>'Maubawk SC'!T70+'Zero CL'!T70+'New Latawh SC'!T70+'Old Siaha SC'!T70+'College Vaih CL'!T70+'Meisatla CL'!T70+'New Coloney CL'!T70+'Phalrang SC'!T70+'Rawmibawk SC'!T70+'Siahatla SC'!T70+'New Siaha CL'!T70+'Theiva SC'!T70+'Tuipui Ferry SC'!T70+'Kawlchaw E CL'!T70+'Tuisumpu SC'!T70</f>
        <v>4</v>
      </c>
      <c r="U62" s="409">
        <f>'Maubawk SC'!U70+'Zero CL'!U70+'New Latawh SC'!U70+'Old Siaha SC'!U70+'College Vaih CL'!U70+'Meisatla CL'!U70+'New Coloney CL'!U70+'Phalrang SC'!U70+'Rawmibawk SC'!U70+'Siahatla SC'!U70+'New Siaha CL'!U70+'Theiva SC'!U70+'Tuipui Ferry SC'!U70+'Kawlchaw E CL'!U70+'Tuisumpu SC'!U70</f>
        <v>41</v>
      </c>
      <c r="V62" s="357">
        <f>IF(G14=0,0,U62/G14)</f>
        <v>1.2202380952380952E-2</v>
      </c>
      <c r="W62" s="164"/>
      <c r="X62" s="268" t="s">
        <v>628</v>
      </c>
    </row>
    <row r="63" spans="2:24" ht="13.5" customHeight="1">
      <c r="B63" s="69" t="str">
        <f t="shared" si="0"/>
        <v>Siaha MC</v>
      </c>
      <c r="C63" s="70">
        <v>63</v>
      </c>
      <c r="D63" s="125"/>
      <c r="E63" s="152"/>
      <c r="F63" s="172" t="s">
        <v>261</v>
      </c>
      <c r="G63" s="193" t="s">
        <v>704</v>
      </c>
      <c r="H63" s="409">
        <f>'Maubawk SC'!H71+'Zero CL'!H71+'New Latawh SC'!H71+'Old Siaha SC'!H71+'College Vaih CL'!H71+'Meisatla CL'!H71+'New Coloney CL'!H71+'Phalrang SC'!H71+'Rawmibawk SC'!H71+'Siahatla SC'!H71+'New Siaha CL'!H71+'Theiva SC'!H71+'Tuipui Ferry SC'!H71+'Kawlchaw E CL'!H71+'Tuisumpu SC'!H71</f>
        <v>1</v>
      </c>
      <c r="I63" s="409">
        <f>'Maubawk SC'!I71+'Zero CL'!I71+'New Latawh SC'!I71+'Old Siaha SC'!I71+'College Vaih CL'!I71+'Meisatla CL'!I71+'New Coloney CL'!I71+'Phalrang SC'!I71+'Rawmibawk SC'!I71+'Siahatla SC'!I71+'New Siaha CL'!I71+'Theiva SC'!I71+'Tuipui Ferry SC'!I71+'Kawlchaw E CL'!I71+'Tuisumpu SC'!I71</f>
        <v>0</v>
      </c>
      <c r="J63" s="409">
        <f>'Maubawk SC'!J71+'Zero CL'!J71+'New Latawh SC'!J71+'Old Siaha SC'!J71+'College Vaih CL'!J71+'Meisatla CL'!J71+'New Coloney CL'!J71+'Phalrang SC'!J71+'Rawmibawk SC'!J71+'Siahatla SC'!J71+'New Siaha CL'!J71+'Theiva SC'!J71+'Tuipui Ferry SC'!J71+'Kawlchaw E CL'!J71+'Tuisumpu SC'!J71</f>
        <v>0</v>
      </c>
      <c r="K63" s="409">
        <f>'Maubawk SC'!K71+'Zero CL'!K71+'New Latawh SC'!K71+'Old Siaha SC'!K71+'College Vaih CL'!K71+'Meisatla CL'!K71+'New Coloney CL'!K71+'Phalrang SC'!K71+'Rawmibawk SC'!K71+'Siahatla SC'!K71+'New Siaha CL'!K71+'Theiva SC'!K71+'Tuipui Ferry SC'!K71+'Kawlchaw E CL'!K71+'Tuisumpu SC'!K71</f>
        <v>0</v>
      </c>
      <c r="L63" s="409">
        <f>'Maubawk SC'!L71+'Zero CL'!L71+'New Latawh SC'!L71+'Old Siaha SC'!L71+'College Vaih CL'!L71+'Meisatla CL'!L71+'New Coloney CL'!L71+'Phalrang SC'!L71+'Rawmibawk SC'!L71+'Siahatla SC'!L71+'New Siaha CL'!L71+'Theiva SC'!L71+'Tuipui Ferry SC'!L71+'Kawlchaw E CL'!L71+'Tuisumpu SC'!L71</f>
        <v>0</v>
      </c>
      <c r="M63" s="409">
        <f>'Maubawk SC'!M71+'Zero CL'!M71+'New Latawh SC'!M71+'Old Siaha SC'!M71+'College Vaih CL'!M71+'Meisatla CL'!M71+'New Coloney CL'!M71+'Phalrang SC'!M71+'Rawmibawk SC'!M71+'Siahatla SC'!M71+'New Siaha CL'!M71+'Theiva SC'!M71+'Tuipui Ferry SC'!M71+'Kawlchaw E CL'!M71+'Tuisumpu SC'!M71</f>
        <v>0</v>
      </c>
      <c r="N63" s="409">
        <f>'Maubawk SC'!N71+'Zero CL'!N71+'New Latawh SC'!N71+'Old Siaha SC'!N71+'College Vaih CL'!N71+'Meisatla CL'!N71+'New Coloney CL'!N71+'Phalrang SC'!N71+'Rawmibawk SC'!N71+'Siahatla SC'!N71+'New Siaha CL'!N71+'Theiva SC'!N71+'Tuipui Ferry SC'!N71+'Kawlchaw E CL'!N71+'Tuisumpu SC'!N71</f>
        <v>0</v>
      </c>
      <c r="O63" s="409">
        <f>'Maubawk SC'!O71+'Zero CL'!O71+'New Latawh SC'!O71+'Old Siaha SC'!O71+'College Vaih CL'!O71+'Meisatla CL'!O71+'New Coloney CL'!O71+'Phalrang SC'!O71+'Rawmibawk SC'!O71+'Siahatla SC'!O71+'New Siaha CL'!O71+'Theiva SC'!O71+'Tuipui Ferry SC'!O71+'Kawlchaw E CL'!O71+'Tuisumpu SC'!O71</f>
        <v>0</v>
      </c>
      <c r="P63" s="409">
        <f>'Maubawk SC'!P71+'Zero CL'!P71+'New Latawh SC'!P71+'Old Siaha SC'!P71+'College Vaih CL'!P71+'Meisatla CL'!P71+'New Coloney CL'!P71+'Phalrang SC'!P71+'Rawmibawk SC'!P71+'Siahatla SC'!P71+'New Siaha CL'!P71+'Theiva SC'!P71+'Tuipui Ferry SC'!P71+'Kawlchaw E CL'!P71+'Tuisumpu SC'!P71</f>
        <v>0</v>
      </c>
      <c r="Q63" s="409">
        <f>'Maubawk SC'!Q71+'Zero CL'!Q71+'New Latawh SC'!Q71+'Old Siaha SC'!Q71+'College Vaih CL'!Q71+'Meisatla CL'!Q71+'New Coloney CL'!Q71+'Phalrang SC'!Q71+'Rawmibawk SC'!Q71+'Siahatla SC'!Q71+'New Siaha CL'!Q71+'Theiva SC'!Q71+'Tuipui Ferry SC'!Q71+'Kawlchaw E CL'!Q71+'Tuisumpu SC'!Q71</f>
        <v>0</v>
      </c>
      <c r="R63" s="409">
        <f>'Maubawk SC'!R71+'Zero CL'!R71+'New Latawh SC'!R71+'Old Siaha SC'!R71+'College Vaih CL'!R71+'Meisatla CL'!R71+'New Coloney CL'!R71+'Phalrang SC'!R71+'Rawmibawk SC'!R71+'Siahatla SC'!R71+'New Siaha CL'!R71+'Theiva SC'!R71+'Tuipui Ferry SC'!R71+'Kawlchaw E CL'!R71+'Tuisumpu SC'!R71</f>
        <v>0</v>
      </c>
      <c r="S63" s="409">
        <f>'Maubawk SC'!S71+'Zero CL'!S71+'New Latawh SC'!S71+'Old Siaha SC'!S71+'College Vaih CL'!S71+'Meisatla CL'!S71+'New Coloney CL'!S71+'Phalrang SC'!S71+'Rawmibawk SC'!S71+'Siahatla SC'!S71+'New Siaha CL'!S71+'Theiva SC'!S71+'Tuipui Ferry SC'!S71+'Kawlchaw E CL'!S71+'Tuisumpu SC'!S71</f>
        <v>0</v>
      </c>
      <c r="T63" s="409">
        <f>'Maubawk SC'!T71+'Zero CL'!T71+'New Latawh SC'!T71+'Old Siaha SC'!T71+'College Vaih CL'!T71+'Meisatla CL'!T71+'New Coloney CL'!T71+'Phalrang SC'!T71+'Rawmibawk SC'!T71+'Siahatla SC'!T71+'New Siaha CL'!T71+'Theiva SC'!T71+'Tuipui Ferry SC'!T71+'Kawlchaw E CL'!T71+'Tuisumpu SC'!T71</f>
        <v>1</v>
      </c>
      <c r="U63" s="409">
        <f>'Maubawk SC'!U71+'Zero CL'!U71+'New Latawh SC'!U71+'Old Siaha SC'!U71+'College Vaih CL'!U71+'Meisatla CL'!U71+'New Coloney CL'!U71+'Phalrang SC'!U71+'Rawmibawk SC'!U71+'Siahatla SC'!U71+'New Siaha CL'!U71+'Theiva SC'!U71+'Tuipui Ferry SC'!U71+'Kawlchaw E CL'!U71+'Tuisumpu SC'!U71</f>
        <v>0</v>
      </c>
      <c r="V63" s="357"/>
      <c r="W63" s="164"/>
      <c r="X63" s="177"/>
    </row>
    <row r="64" spans="2:24" ht="13.5" customHeight="1">
      <c r="B64" s="69" t="str">
        <f t="shared" si="0"/>
        <v>Siaha MC</v>
      </c>
      <c r="C64" s="70">
        <v>64</v>
      </c>
      <c r="D64" s="125"/>
      <c r="E64" s="152">
        <v>18</v>
      </c>
      <c r="F64" s="172" t="s">
        <v>262</v>
      </c>
      <c r="G64" s="193" t="s">
        <v>704</v>
      </c>
      <c r="H64" s="409">
        <f>'Maubawk SC'!H72+'Zero CL'!H72+'New Latawh SC'!H72+'Old Siaha SC'!H72+'College Vaih CL'!H72+'Meisatla CL'!H72+'New Coloney CL'!H72+'Phalrang SC'!H72+'Rawmibawk SC'!H72+'Siahatla SC'!H72+'New Siaha CL'!H72+'Theiva SC'!H72+'Tuipui Ferry SC'!H72+'Kawlchaw E CL'!H72+'Tuisumpu SC'!H72</f>
        <v>0</v>
      </c>
      <c r="I64" s="409">
        <f>'Maubawk SC'!I72+'Zero CL'!I72+'New Latawh SC'!I72+'Old Siaha SC'!I72+'College Vaih CL'!I72+'Meisatla CL'!I72+'New Coloney CL'!I72+'Phalrang SC'!I72+'Rawmibawk SC'!I72+'Siahatla SC'!I72+'New Siaha CL'!I72+'Theiva SC'!I72+'Tuipui Ferry SC'!I72+'Kawlchaw E CL'!I72+'Tuisumpu SC'!I72</f>
        <v>0</v>
      </c>
      <c r="J64" s="409">
        <f>'Maubawk SC'!J72+'Zero CL'!J72+'New Latawh SC'!J72+'Old Siaha SC'!J72+'College Vaih CL'!J72+'Meisatla CL'!J72+'New Coloney CL'!J72+'Phalrang SC'!J72+'Rawmibawk SC'!J72+'Siahatla SC'!J72+'New Siaha CL'!J72+'Theiva SC'!J72+'Tuipui Ferry SC'!J72+'Kawlchaw E CL'!J72+'Tuisumpu SC'!J72</f>
        <v>0</v>
      </c>
      <c r="K64" s="409">
        <f>'Maubawk SC'!K72+'Zero CL'!K72+'New Latawh SC'!K72+'Old Siaha SC'!K72+'College Vaih CL'!K72+'Meisatla CL'!K72+'New Coloney CL'!K72+'Phalrang SC'!K72+'Rawmibawk SC'!K72+'Siahatla SC'!K72+'New Siaha CL'!K72+'Theiva SC'!K72+'Tuipui Ferry SC'!K72+'Kawlchaw E CL'!K72+'Tuisumpu SC'!K72</f>
        <v>0</v>
      </c>
      <c r="L64" s="409">
        <f>'Maubawk SC'!L72+'Zero CL'!L72+'New Latawh SC'!L72+'Old Siaha SC'!L72+'College Vaih CL'!L72+'Meisatla CL'!L72+'New Coloney CL'!L72+'Phalrang SC'!L72+'Rawmibawk SC'!L72+'Siahatla SC'!L72+'New Siaha CL'!L72+'Theiva SC'!L72+'Tuipui Ferry SC'!L72+'Kawlchaw E CL'!L72+'Tuisumpu SC'!L72</f>
        <v>0</v>
      </c>
      <c r="M64" s="409">
        <f>'Maubawk SC'!M72+'Zero CL'!M72+'New Latawh SC'!M72+'Old Siaha SC'!M72+'College Vaih CL'!M72+'Meisatla CL'!M72+'New Coloney CL'!M72+'Phalrang SC'!M72+'Rawmibawk SC'!M72+'Siahatla SC'!M72+'New Siaha CL'!M72+'Theiva SC'!M72+'Tuipui Ferry SC'!M72+'Kawlchaw E CL'!M72+'Tuisumpu SC'!M72</f>
        <v>0</v>
      </c>
      <c r="N64" s="409">
        <f>'Maubawk SC'!N72+'Zero CL'!N72+'New Latawh SC'!N72+'Old Siaha SC'!N72+'College Vaih CL'!N72+'Meisatla CL'!N72+'New Coloney CL'!N72+'Phalrang SC'!N72+'Rawmibawk SC'!N72+'Siahatla SC'!N72+'New Siaha CL'!N72+'Theiva SC'!N72+'Tuipui Ferry SC'!N72+'Kawlchaw E CL'!N72+'Tuisumpu SC'!N72</f>
        <v>0</v>
      </c>
      <c r="O64" s="409">
        <f>'Maubawk SC'!O72+'Zero CL'!O72+'New Latawh SC'!O72+'Old Siaha SC'!O72+'College Vaih CL'!O72+'Meisatla CL'!O72+'New Coloney CL'!O72+'Phalrang SC'!O72+'Rawmibawk SC'!O72+'Siahatla SC'!O72+'New Siaha CL'!O72+'Theiva SC'!O72+'Tuipui Ferry SC'!O72+'Kawlchaw E CL'!O72+'Tuisumpu SC'!O72</f>
        <v>0</v>
      </c>
      <c r="P64" s="409">
        <f>'Maubawk SC'!P72+'Zero CL'!P72+'New Latawh SC'!P72+'Old Siaha SC'!P72+'College Vaih CL'!P72+'Meisatla CL'!P72+'New Coloney CL'!P72+'Phalrang SC'!P72+'Rawmibawk SC'!P72+'Siahatla SC'!P72+'New Siaha CL'!P72+'Theiva SC'!P72+'Tuipui Ferry SC'!P72+'Kawlchaw E CL'!P72+'Tuisumpu SC'!P72</f>
        <v>0</v>
      </c>
      <c r="Q64" s="409">
        <f>'Maubawk SC'!Q72+'Zero CL'!Q72+'New Latawh SC'!Q72+'Old Siaha SC'!Q72+'College Vaih CL'!Q72+'Meisatla CL'!Q72+'New Coloney CL'!Q72+'Phalrang SC'!Q72+'Rawmibawk SC'!Q72+'Siahatla SC'!Q72+'New Siaha CL'!Q72+'Theiva SC'!Q72+'Tuipui Ferry SC'!Q72+'Kawlchaw E CL'!Q72+'Tuisumpu SC'!Q72</f>
        <v>0</v>
      </c>
      <c r="R64" s="409">
        <f>'Maubawk SC'!R72+'Zero CL'!R72+'New Latawh SC'!R72+'Old Siaha SC'!R72+'College Vaih CL'!R72+'Meisatla CL'!R72+'New Coloney CL'!R72+'Phalrang SC'!R72+'Rawmibawk SC'!R72+'Siahatla SC'!R72+'New Siaha CL'!R72+'Theiva SC'!R72+'Tuipui Ferry SC'!R72+'Kawlchaw E CL'!R72+'Tuisumpu SC'!R72</f>
        <v>0</v>
      </c>
      <c r="S64" s="409">
        <f>'Maubawk SC'!S72+'Zero CL'!S72+'New Latawh SC'!S72+'Old Siaha SC'!S72+'College Vaih CL'!S72+'Meisatla CL'!S72+'New Coloney CL'!S72+'Phalrang SC'!S72+'Rawmibawk SC'!S72+'Siahatla SC'!S72+'New Siaha CL'!S72+'Theiva SC'!S72+'Tuipui Ferry SC'!S72+'Kawlchaw E CL'!S72+'Tuisumpu SC'!S72</f>
        <v>0</v>
      </c>
      <c r="T64" s="409">
        <f>'Maubawk SC'!T72+'Zero CL'!T72+'New Latawh SC'!T72+'Old Siaha SC'!T72+'College Vaih CL'!T72+'Meisatla CL'!T72+'New Coloney CL'!T72+'Phalrang SC'!T72+'Rawmibawk SC'!T72+'Siahatla SC'!T72+'New Siaha CL'!T72+'Theiva SC'!T72+'Tuipui Ferry SC'!T72+'Kawlchaw E CL'!T72+'Tuisumpu SC'!T72</f>
        <v>0</v>
      </c>
      <c r="U64" s="409">
        <f>'Maubawk SC'!U72+'Zero CL'!U72+'New Latawh SC'!U72+'Old Siaha SC'!U72+'College Vaih CL'!U72+'Meisatla CL'!U72+'New Coloney CL'!U72+'Phalrang SC'!U72+'Rawmibawk SC'!U72+'Siahatla SC'!U72+'New Siaha CL'!U72+'Theiva SC'!U72+'Tuipui Ferry SC'!U72+'Kawlchaw E CL'!U72+'Tuisumpu SC'!U72</f>
        <v>1</v>
      </c>
      <c r="V64" s="357">
        <f>IF(G14=0,0,U64/G14)</f>
        <v>2.9761904761904765E-4</v>
      </c>
      <c r="W64" s="167"/>
      <c r="X64" s="268" t="s">
        <v>629</v>
      </c>
    </row>
    <row r="65" spans="2:27" ht="13.5" customHeight="1">
      <c r="B65" s="69" t="str">
        <f t="shared" si="0"/>
        <v>Siaha MC</v>
      </c>
      <c r="C65" s="70">
        <v>65</v>
      </c>
      <c r="D65" s="125"/>
      <c r="E65" s="152">
        <v>19</v>
      </c>
      <c r="F65" s="172" t="s">
        <v>263</v>
      </c>
      <c r="G65" s="193" t="s">
        <v>704</v>
      </c>
      <c r="H65" s="409">
        <f>'Maubawk SC'!H73+'Zero CL'!H73+'New Latawh SC'!H73+'Old Siaha SC'!H73+'College Vaih CL'!H73+'Meisatla CL'!H73+'New Coloney CL'!H73+'Phalrang SC'!H73+'Rawmibawk SC'!H73+'Siahatla SC'!H73+'New Siaha CL'!H73+'Theiva SC'!H73+'Tuipui Ferry SC'!H73+'Kawlchaw E CL'!H73+'Tuisumpu SC'!H73</f>
        <v>26</v>
      </c>
      <c r="I65" s="409">
        <f>'Maubawk SC'!I73+'Zero CL'!I73+'New Latawh SC'!I73+'Old Siaha SC'!I73+'College Vaih CL'!I73+'Meisatla CL'!I73+'New Coloney CL'!I73+'Phalrang SC'!I73+'Rawmibawk SC'!I73+'Siahatla SC'!I73+'New Siaha CL'!I73+'Theiva SC'!I73+'Tuipui Ferry SC'!I73+'Kawlchaw E CL'!I73+'Tuisumpu SC'!I73</f>
        <v>22</v>
      </c>
      <c r="J65" s="409">
        <f>'Maubawk SC'!J73+'Zero CL'!J73+'New Latawh SC'!J73+'Old Siaha SC'!J73+'College Vaih CL'!J73+'Meisatla CL'!J73+'New Coloney CL'!J73+'Phalrang SC'!J73+'Rawmibawk SC'!J73+'Siahatla SC'!J73+'New Siaha CL'!J73+'Theiva SC'!J73+'Tuipui Ferry SC'!J73+'Kawlchaw E CL'!J73+'Tuisumpu SC'!J73</f>
        <v>25</v>
      </c>
      <c r="K65" s="409">
        <f>'Maubawk SC'!K73+'Zero CL'!K73+'New Latawh SC'!K73+'Old Siaha SC'!K73+'College Vaih CL'!K73+'Meisatla CL'!K73+'New Coloney CL'!K73+'Phalrang SC'!K73+'Rawmibawk SC'!K73+'Siahatla SC'!K73+'New Siaha CL'!K73+'Theiva SC'!K73+'Tuipui Ferry SC'!K73+'Kawlchaw E CL'!K73+'Tuisumpu SC'!K73</f>
        <v>14</v>
      </c>
      <c r="L65" s="409">
        <f>'Maubawk SC'!L73+'Zero CL'!L73+'New Latawh SC'!L73+'Old Siaha SC'!L73+'College Vaih CL'!L73+'Meisatla CL'!L73+'New Coloney CL'!L73+'Phalrang SC'!L73+'Rawmibawk SC'!L73+'Siahatla SC'!L73+'New Siaha CL'!L73+'Theiva SC'!L73+'Tuipui Ferry SC'!L73+'Kawlchaw E CL'!L73+'Tuisumpu SC'!L73</f>
        <v>24</v>
      </c>
      <c r="M65" s="409">
        <f>'Maubawk SC'!M73+'Zero CL'!M73+'New Latawh SC'!M73+'Old Siaha SC'!M73+'College Vaih CL'!M73+'Meisatla CL'!M73+'New Coloney CL'!M73+'Phalrang SC'!M73+'Rawmibawk SC'!M73+'Siahatla SC'!M73+'New Siaha CL'!M73+'Theiva SC'!M73+'Tuipui Ferry SC'!M73+'Kawlchaw E CL'!M73+'Tuisumpu SC'!M73</f>
        <v>0</v>
      </c>
      <c r="N65" s="409">
        <f>'Maubawk SC'!N73+'Zero CL'!N73+'New Latawh SC'!N73+'Old Siaha SC'!N73+'College Vaih CL'!N73+'Meisatla CL'!N73+'New Coloney CL'!N73+'Phalrang SC'!N73+'Rawmibawk SC'!N73+'Siahatla SC'!N73+'New Siaha CL'!N73+'Theiva SC'!N73+'Tuipui Ferry SC'!N73+'Kawlchaw E CL'!N73+'Tuisumpu SC'!N73</f>
        <v>0</v>
      </c>
      <c r="O65" s="409">
        <f>'Maubawk SC'!O73+'Zero CL'!O73+'New Latawh SC'!O73+'Old Siaha SC'!O73+'College Vaih CL'!O73+'Meisatla CL'!O73+'New Coloney CL'!O73+'Phalrang SC'!O73+'Rawmibawk SC'!O73+'Siahatla SC'!O73+'New Siaha CL'!O73+'Theiva SC'!O73+'Tuipui Ferry SC'!O73+'Kawlchaw E CL'!O73+'Tuisumpu SC'!O73</f>
        <v>0</v>
      </c>
      <c r="P65" s="409">
        <f>'Maubawk SC'!P73+'Zero CL'!P73+'New Latawh SC'!P73+'Old Siaha SC'!P73+'College Vaih CL'!P73+'Meisatla CL'!P73+'New Coloney CL'!P73+'Phalrang SC'!P73+'Rawmibawk SC'!P73+'Siahatla SC'!P73+'New Siaha CL'!P73+'Theiva SC'!P73+'Tuipui Ferry SC'!P73+'Kawlchaw E CL'!P73+'Tuisumpu SC'!P73</f>
        <v>0</v>
      </c>
      <c r="Q65" s="409">
        <f>'Maubawk SC'!Q73+'Zero CL'!Q73+'New Latawh SC'!Q73+'Old Siaha SC'!Q73+'College Vaih CL'!Q73+'Meisatla CL'!Q73+'New Coloney CL'!Q73+'Phalrang SC'!Q73+'Rawmibawk SC'!Q73+'Siahatla SC'!Q73+'New Siaha CL'!Q73+'Theiva SC'!Q73+'Tuipui Ferry SC'!Q73+'Kawlchaw E CL'!Q73+'Tuisumpu SC'!Q73</f>
        <v>0</v>
      </c>
      <c r="R65" s="409">
        <f>'Maubawk SC'!R73+'Zero CL'!R73+'New Latawh SC'!R73+'Old Siaha SC'!R73+'College Vaih CL'!R73+'Meisatla CL'!R73+'New Coloney CL'!R73+'Phalrang SC'!R73+'Rawmibawk SC'!R73+'Siahatla SC'!R73+'New Siaha CL'!R73+'Theiva SC'!R73+'Tuipui Ferry SC'!R73+'Kawlchaw E CL'!R73+'Tuisumpu SC'!R73</f>
        <v>0</v>
      </c>
      <c r="S65" s="409">
        <f>'Maubawk SC'!S73+'Zero CL'!S73+'New Latawh SC'!S73+'Old Siaha SC'!S73+'College Vaih CL'!S73+'Meisatla CL'!S73+'New Coloney CL'!S73+'Phalrang SC'!S73+'Rawmibawk SC'!S73+'Siahatla SC'!S73+'New Siaha CL'!S73+'Theiva SC'!S73+'Tuipui Ferry SC'!S73+'Kawlchaw E CL'!S73+'Tuisumpu SC'!S73</f>
        <v>0</v>
      </c>
      <c r="T65" s="409">
        <f>'Maubawk SC'!T73+'Zero CL'!T73+'New Latawh SC'!T73+'Old Siaha SC'!T73+'College Vaih CL'!T73+'Meisatla CL'!T73+'New Coloney CL'!T73+'Phalrang SC'!T73+'Rawmibawk SC'!T73+'Siahatla SC'!T73+'New Siaha CL'!T73+'Theiva SC'!T73+'Tuipui Ferry SC'!T73+'Kawlchaw E CL'!T73+'Tuisumpu SC'!T73</f>
        <v>111</v>
      </c>
      <c r="U65" s="409">
        <f>'Maubawk SC'!U73+'Zero CL'!U73+'New Latawh SC'!U73+'Old Siaha SC'!U73+'College Vaih CL'!U73+'Meisatla CL'!U73+'New Coloney CL'!U73+'Phalrang SC'!U73+'Rawmibawk SC'!U73+'Siahatla SC'!U73+'New Siaha CL'!U73+'Theiva SC'!U73+'Tuipui Ferry SC'!U73+'Kawlchaw E CL'!U73+'Tuisumpu SC'!U73</f>
        <v>219</v>
      </c>
      <c r="V65" s="171">
        <f>IF(U65=0,0,T65/U65)</f>
        <v>0.50684931506849318</v>
      </c>
      <c r="W65" s="164"/>
      <c r="X65" s="177"/>
    </row>
    <row r="66" spans="2:27" ht="13.5" customHeight="1">
      <c r="B66" s="69" t="str">
        <f t="shared" si="0"/>
        <v>Siaha MC</v>
      </c>
      <c r="C66" s="70">
        <v>66</v>
      </c>
      <c r="D66" s="125"/>
      <c r="E66" s="152">
        <v>20</v>
      </c>
      <c r="F66" s="176" t="s">
        <v>620</v>
      </c>
      <c r="G66" s="193" t="s">
        <v>704</v>
      </c>
      <c r="H66" s="409">
        <f>'Maubawk SC'!H74+'Zero CL'!H74+'New Latawh SC'!H74+'Old Siaha SC'!H74+'College Vaih CL'!H74+'Meisatla CL'!H74+'New Coloney CL'!H74+'Phalrang SC'!H74+'Rawmibawk SC'!H74+'Siahatla SC'!H74+'New Siaha CL'!H74+'Theiva SC'!H74+'Tuipui Ferry SC'!H74+'Kawlchaw E CL'!H74+'Tuisumpu SC'!H74</f>
        <v>21</v>
      </c>
      <c r="I66" s="409">
        <f>'Maubawk SC'!I74+'Zero CL'!I74+'New Latawh SC'!I74+'Old Siaha SC'!I74+'College Vaih CL'!I74+'Meisatla CL'!I74+'New Coloney CL'!I74+'Phalrang SC'!I74+'Rawmibawk SC'!I74+'Siahatla SC'!I74+'New Siaha CL'!I74+'Theiva SC'!I74+'Tuipui Ferry SC'!I74+'Kawlchaw E CL'!I74+'Tuisumpu SC'!I74</f>
        <v>22</v>
      </c>
      <c r="J66" s="409">
        <f>'Maubawk SC'!J74+'Zero CL'!J74+'New Latawh SC'!J74+'Old Siaha SC'!J74+'College Vaih CL'!J74+'Meisatla CL'!J74+'New Coloney CL'!J74+'Phalrang SC'!J74+'Rawmibawk SC'!J74+'Siahatla SC'!J74+'New Siaha CL'!J74+'Theiva SC'!J74+'Tuipui Ferry SC'!J74+'Kawlchaw E CL'!J74+'Tuisumpu SC'!J74</f>
        <v>25</v>
      </c>
      <c r="K66" s="409">
        <f>'Maubawk SC'!K74+'Zero CL'!K74+'New Latawh SC'!K74+'Old Siaha SC'!K74+'College Vaih CL'!K74+'Meisatla CL'!K74+'New Coloney CL'!K74+'Phalrang SC'!K74+'Rawmibawk SC'!K74+'Siahatla SC'!K74+'New Siaha CL'!K74+'Theiva SC'!K74+'Tuipui Ferry SC'!K74+'Kawlchaw E CL'!K74+'Tuisumpu SC'!K74</f>
        <v>17</v>
      </c>
      <c r="L66" s="409">
        <f>'Maubawk SC'!L74+'Zero CL'!L74+'New Latawh SC'!L74+'Old Siaha SC'!L74+'College Vaih CL'!L74+'Meisatla CL'!L74+'New Coloney CL'!L74+'Phalrang SC'!L74+'Rawmibawk SC'!L74+'Siahatla SC'!L74+'New Siaha CL'!L74+'Theiva SC'!L74+'Tuipui Ferry SC'!L74+'Kawlchaw E CL'!L74+'Tuisumpu SC'!L74</f>
        <v>17</v>
      </c>
      <c r="M66" s="409">
        <f>'Maubawk SC'!M74+'Zero CL'!M74+'New Latawh SC'!M74+'Old Siaha SC'!M74+'College Vaih CL'!M74+'Meisatla CL'!M74+'New Coloney CL'!M74+'Phalrang SC'!M74+'Rawmibawk SC'!M74+'Siahatla SC'!M74+'New Siaha CL'!M74+'Theiva SC'!M74+'Tuipui Ferry SC'!M74+'Kawlchaw E CL'!M74+'Tuisumpu SC'!M74</f>
        <v>0</v>
      </c>
      <c r="N66" s="409">
        <f>'Maubawk SC'!N74+'Zero CL'!N74+'New Latawh SC'!N74+'Old Siaha SC'!N74+'College Vaih CL'!N74+'Meisatla CL'!N74+'New Coloney CL'!N74+'Phalrang SC'!N74+'Rawmibawk SC'!N74+'Siahatla SC'!N74+'New Siaha CL'!N74+'Theiva SC'!N74+'Tuipui Ferry SC'!N74+'Kawlchaw E CL'!N74+'Tuisumpu SC'!N74</f>
        <v>0</v>
      </c>
      <c r="O66" s="409">
        <f>'Maubawk SC'!O74+'Zero CL'!O74+'New Latawh SC'!O74+'Old Siaha SC'!O74+'College Vaih CL'!O74+'Meisatla CL'!O74+'New Coloney CL'!O74+'Phalrang SC'!O74+'Rawmibawk SC'!O74+'Siahatla SC'!O74+'New Siaha CL'!O74+'Theiva SC'!O74+'Tuipui Ferry SC'!O74+'Kawlchaw E CL'!O74+'Tuisumpu SC'!O74</f>
        <v>0</v>
      </c>
      <c r="P66" s="409">
        <f>'Maubawk SC'!P74+'Zero CL'!P74+'New Latawh SC'!P74+'Old Siaha SC'!P74+'College Vaih CL'!P74+'Meisatla CL'!P74+'New Coloney CL'!P74+'Phalrang SC'!P74+'Rawmibawk SC'!P74+'Siahatla SC'!P74+'New Siaha CL'!P74+'Theiva SC'!P74+'Tuipui Ferry SC'!P74+'Kawlchaw E CL'!P74+'Tuisumpu SC'!P74</f>
        <v>0</v>
      </c>
      <c r="Q66" s="409">
        <f>'Maubawk SC'!Q74+'Zero CL'!Q74+'New Latawh SC'!Q74+'Old Siaha SC'!Q74+'College Vaih CL'!Q74+'Meisatla CL'!Q74+'New Coloney CL'!Q74+'Phalrang SC'!Q74+'Rawmibawk SC'!Q74+'Siahatla SC'!Q74+'New Siaha CL'!Q74+'Theiva SC'!Q74+'Tuipui Ferry SC'!Q74+'Kawlchaw E CL'!Q74+'Tuisumpu SC'!Q74</f>
        <v>0</v>
      </c>
      <c r="R66" s="409">
        <f>'Maubawk SC'!R74+'Zero CL'!R74+'New Latawh SC'!R74+'Old Siaha SC'!R74+'College Vaih CL'!R74+'Meisatla CL'!R74+'New Coloney CL'!R74+'Phalrang SC'!R74+'Rawmibawk SC'!R74+'Siahatla SC'!R74+'New Siaha CL'!R74+'Theiva SC'!R74+'Tuipui Ferry SC'!R74+'Kawlchaw E CL'!R74+'Tuisumpu SC'!R74</f>
        <v>0</v>
      </c>
      <c r="S66" s="409">
        <f>'Maubawk SC'!S74+'Zero CL'!S74+'New Latawh SC'!S74+'Old Siaha SC'!S74+'College Vaih CL'!S74+'Meisatla CL'!S74+'New Coloney CL'!S74+'Phalrang SC'!S74+'Rawmibawk SC'!S74+'Siahatla SC'!S74+'New Siaha CL'!S74+'Theiva SC'!S74+'Tuipui Ferry SC'!S74+'Kawlchaw E CL'!S74+'Tuisumpu SC'!S74</f>
        <v>0</v>
      </c>
      <c r="T66" s="409">
        <f>'Maubawk SC'!T74+'Zero CL'!T74+'New Latawh SC'!T74+'Old Siaha SC'!T74+'College Vaih CL'!T74+'Meisatla CL'!T74+'New Coloney CL'!T74+'Phalrang SC'!T74+'Rawmibawk SC'!T74+'Siahatla SC'!T74+'New Siaha CL'!T74+'Theiva SC'!T74+'Tuipui Ferry SC'!T74+'Kawlchaw E CL'!T74+'Tuisumpu SC'!T74</f>
        <v>102</v>
      </c>
      <c r="U66" s="409">
        <f>'Maubawk SC'!U74+'Zero CL'!U74+'New Latawh SC'!U74+'Old Siaha SC'!U74+'College Vaih CL'!U74+'Meisatla CL'!U74+'New Coloney CL'!U74+'Phalrang SC'!U74+'Rawmibawk SC'!U74+'Siahatla SC'!U74+'New Siaha CL'!U74+'Theiva SC'!U74+'Tuipui Ferry SC'!U74+'Kawlchaw E CL'!U74+'Tuisumpu SC'!U74</f>
        <v>219</v>
      </c>
      <c r="V66" s="171">
        <f>IF(U66=0,0,T66/U66)</f>
        <v>0.46575342465753422</v>
      </c>
      <c r="W66" s="164"/>
      <c r="X66" s="177"/>
    </row>
    <row r="67" spans="2:27" ht="13.5" customHeight="1">
      <c r="B67" s="69" t="str">
        <f t="shared" si="0"/>
        <v>Siaha MC</v>
      </c>
      <c r="C67" s="70">
        <v>67</v>
      </c>
      <c r="D67" s="125"/>
      <c r="E67" s="152"/>
      <c r="F67" s="176" t="s">
        <v>621</v>
      </c>
      <c r="G67" s="193" t="s">
        <v>704</v>
      </c>
      <c r="H67" s="409">
        <f>'Maubawk SC'!H75+'Zero CL'!H75+'New Latawh SC'!H75+'Old Siaha SC'!H75+'College Vaih CL'!H75+'Meisatla CL'!H75+'New Coloney CL'!H75+'Phalrang SC'!H75+'Rawmibawk SC'!H75+'Siahatla SC'!H75+'New Siaha CL'!H75+'Theiva SC'!H75+'Tuipui Ferry SC'!H75+'Kawlchaw E CL'!H75+'Tuisumpu SC'!H75</f>
        <v>18</v>
      </c>
      <c r="I67" s="409">
        <f>'Maubawk SC'!I75+'Zero CL'!I75+'New Latawh SC'!I75+'Old Siaha SC'!I75+'College Vaih CL'!I75+'Meisatla CL'!I75+'New Coloney CL'!I75+'Phalrang SC'!I75+'Rawmibawk SC'!I75+'Siahatla SC'!I75+'New Siaha CL'!I75+'Theiva SC'!I75+'Tuipui Ferry SC'!I75+'Kawlchaw E CL'!I75+'Tuisumpu SC'!I75</f>
        <v>19</v>
      </c>
      <c r="J67" s="409">
        <f>'Maubawk SC'!J75+'Zero CL'!J75+'New Latawh SC'!J75+'Old Siaha SC'!J75+'College Vaih CL'!J75+'Meisatla CL'!J75+'New Coloney CL'!J75+'Phalrang SC'!J75+'Rawmibawk SC'!J75+'Siahatla SC'!J75+'New Siaha CL'!J75+'Theiva SC'!J75+'Tuipui Ferry SC'!J75+'Kawlchaw E CL'!J75+'Tuisumpu SC'!J75</f>
        <v>22</v>
      </c>
      <c r="K67" s="409">
        <f>'Maubawk SC'!K75+'Zero CL'!K75+'New Latawh SC'!K75+'Old Siaha SC'!K75+'College Vaih CL'!K75+'Meisatla CL'!K75+'New Coloney CL'!K75+'Phalrang SC'!K75+'Rawmibawk SC'!K75+'Siahatla SC'!K75+'New Siaha CL'!K75+'Theiva SC'!K75+'Tuipui Ferry SC'!K75+'Kawlchaw E CL'!K75+'Tuisumpu SC'!K75</f>
        <v>16</v>
      </c>
      <c r="L67" s="409">
        <f>'Maubawk SC'!L75+'Zero CL'!L75+'New Latawh SC'!L75+'Old Siaha SC'!L75+'College Vaih CL'!L75+'Meisatla CL'!L75+'New Coloney CL'!L75+'Phalrang SC'!L75+'Rawmibawk SC'!L75+'Siahatla SC'!L75+'New Siaha CL'!L75+'Theiva SC'!L75+'Tuipui Ferry SC'!L75+'Kawlchaw E CL'!L75+'Tuisumpu SC'!L75</f>
        <v>16</v>
      </c>
      <c r="M67" s="409">
        <f>'Maubawk SC'!M75+'Zero CL'!M75+'New Latawh SC'!M75+'Old Siaha SC'!M75+'College Vaih CL'!M75+'Meisatla CL'!M75+'New Coloney CL'!M75+'Phalrang SC'!M75+'Rawmibawk SC'!M75+'Siahatla SC'!M75+'New Siaha CL'!M75+'Theiva SC'!M75+'Tuipui Ferry SC'!M75+'Kawlchaw E CL'!M75+'Tuisumpu SC'!M75</f>
        <v>0</v>
      </c>
      <c r="N67" s="409">
        <f>'Maubawk SC'!N75+'Zero CL'!N75+'New Latawh SC'!N75+'Old Siaha SC'!N75+'College Vaih CL'!N75+'Meisatla CL'!N75+'New Coloney CL'!N75+'Phalrang SC'!N75+'Rawmibawk SC'!N75+'Siahatla SC'!N75+'New Siaha CL'!N75+'Theiva SC'!N75+'Tuipui Ferry SC'!N75+'Kawlchaw E CL'!N75+'Tuisumpu SC'!N75</f>
        <v>0</v>
      </c>
      <c r="O67" s="409">
        <f>'Maubawk SC'!O75+'Zero CL'!O75+'New Latawh SC'!O75+'Old Siaha SC'!O75+'College Vaih CL'!O75+'Meisatla CL'!O75+'New Coloney CL'!O75+'Phalrang SC'!O75+'Rawmibawk SC'!O75+'Siahatla SC'!O75+'New Siaha CL'!O75+'Theiva SC'!O75+'Tuipui Ferry SC'!O75+'Kawlchaw E CL'!O75+'Tuisumpu SC'!O75</f>
        <v>0</v>
      </c>
      <c r="P67" s="409">
        <f>'Maubawk SC'!P75+'Zero CL'!P75+'New Latawh SC'!P75+'Old Siaha SC'!P75+'College Vaih CL'!P75+'Meisatla CL'!P75+'New Coloney CL'!P75+'Phalrang SC'!P75+'Rawmibawk SC'!P75+'Siahatla SC'!P75+'New Siaha CL'!P75+'Theiva SC'!P75+'Tuipui Ferry SC'!P75+'Kawlchaw E CL'!P75+'Tuisumpu SC'!P75</f>
        <v>0</v>
      </c>
      <c r="Q67" s="409">
        <f>'Maubawk SC'!Q75+'Zero CL'!Q75+'New Latawh SC'!Q75+'Old Siaha SC'!Q75+'College Vaih CL'!Q75+'Meisatla CL'!Q75+'New Coloney CL'!Q75+'Phalrang SC'!Q75+'Rawmibawk SC'!Q75+'Siahatla SC'!Q75+'New Siaha CL'!Q75+'Theiva SC'!Q75+'Tuipui Ferry SC'!Q75+'Kawlchaw E CL'!Q75+'Tuisumpu SC'!Q75</f>
        <v>0</v>
      </c>
      <c r="R67" s="409">
        <f>'Maubawk SC'!R75+'Zero CL'!R75+'New Latawh SC'!R75+'Old Siaha SC'!R75+'College Vaih CL'!R75+'Meisatla CL'!R75+'New Coloney CL'!R75+'Phalrang SC'!R75+'Rawmibawk SC'!R75+'Siahatla SC'!R75+'New Siaha CL'!R75+'Theiva SC'!R75+'Tuipui Ferry SC'!R75+'Kawlchaw E CL'!R75+'Tuisumpu SC'!R75</f>
        <v>0</v>
      </c>
      <c r="S67" s="409">
        <f>'Maubawk SC'!S75+'Zero CL'!S75+'New Latawh SC'!S75+'Old Siaha SC'!S75+'College Vaih CL'!S75+'Meisatla CL'!S75+'New Coloney CL'!S75+'Phalrang SC'!S75+'Rawmibawk SC'!S75+'Siahatla SC'!S75+'New Siaha CL'!S75+'Theiva SC'!S75+'Tuipui Ferry SC'!S75+'Kawlchaw E CL'!S75+'Tuisumpu SC'!S75</f>
        <v>0</v>
      </c>
      <c r="T67" s="409">
        <f>'Maubawk SC'!T75+'Zero CL'!T75+'New Latawh SC'!T75+'Old Siaha SC'!T75+'College Vaih CL'!T75+'Meisatla CL'!T75+'New Coloney CL'!T75+'Phalrang SC'!T75+'Rawmibawk SC'!T75+'Siahatla SC'!T75+'New Siaha CL'!T75+'Theiva SC'!T75+'Tuipui Ferry SC'!T75+'Kawlchaw E CL'!T75+'Tuisumpu SC'!T75</f>
        <v>91</v>
      </c>
      <c r="U67" s="409">
        <f>'Maubawk SC'!U75+'Zero CL'!U75+'New Latawh SC'!U75+'Old Siaha SC'!U75+'College Vaih CL'!U75+'Meisatla CL'!U75+'New Coloney CL'!U75+'Phalrang SC'!U75+'Rawmibawk SC'!U75+'Siahatla SC'!U75+'New Siaha CL'!U75+'Theiva SC'!U75+'Tuipui Ferry SC'!U75+'Kawlchaw E CL'!U75+'Tuisumpu SC'!U75</f>
        <v>219</v>
      </c>
      <c r="V67" s="171">
        <f>IF(U67=0,0,T67/U67)</f>
        <v>0.41552511415525112</v>
      </c>
      <c r="W67" s="164"/>
      <c r="X67" s="177"/>
    </row>
    <row r="68" spans="2:27" ht="13.5" customHeight="1">
      <c r="B68" s="69" t="str">
        <f t="shared" si="0"/>
        <v>Siaha MC</v>
      </c>
      <c r="C68" s="70">
        <v>68</v>
      </c>
      <c r="D68" s="152"/>
      <c r="E68" s="152">
        <v>21</v>
      </c>
      <c r="F68" s="176" t="s">
        <v>622</v>
      </c>
      <c r="G68" s="193" t="s">
        <v>704</v>
      </c>
      <c r="H68" s="409">
        <f>'Maubawk SC'!H76+'Zero CL'!H76+'New Latawh SC'!H76+'Old Siaha SC'!H76+'College Vaih CL'!H76+'Meisatla CL'!H76+'New Coloney CL'!H76+'Phalrang SC'!H76+'Rawmibawk SC'!H76+'Siahatla SC'!H76+'New Siaha CL'!H76+'Theiva SC'!H76+'Tuipui Ferry SC'!H76+'Kawlchaw E CL'!H76+'Tuisumpu SC'!H76</f>
        <v>1</v>
      </c>
      <c r="I68" s="409">
        <f>'Maubawk SC'!I76+'Zero CL'!I76+'New Latawh SC'!I76+'Old Siaha SC'!I76+'College Vaih CL'!I76+'Meisatla CL'!I76+'New Coloney CL'!I76+'Phalrang SC'!I76+'Rawmibawk SC'!I76+'Siahatla SC'!I76+'New Siaha CL'!I76+'Theiva SC'!I76+'Tuipui Ferry SC'!I76+'Kawlchaw E CL'!I76+'Tuisumpu SC'!I76</f>
        <v>1</v>
      </c>
      <c r="J68" s="409">
        <f>'Maubawk SC'!J76+'Zero CL'!J76+'New Latawh SC'!J76+'Old Siaha SC'!J76+'College Vaih CL'!J76+'Meisatla CL'!J76+'New Coloney CL'!J76+'Phalrang SC'!J76+'Rawmibawk SC'!J76+'Siahatla SC'!J76+'New Siaha CL'!J76+'Theiva SC'!J76+'Tuipui Ferry SC'!J76+'Kawlchaw E CL'!J76+'Tuisumpu SC'!J76</f>
        <v>3</v>
      </c>
      <c r="K68" s="409">
        <f>'Maubawk SC'!K76+'Zero CL'!K76+'New Latawh SC'!K76+'Old Siaha SC'!K76+'College Vaih CL'!K76+'Meisatla CL'!K76+'New Coloney CL'!K76+'Phalrang SC'!K76+'Rawmibawk SC'!K76+'Siahatla SC'!K76+'New Siaha CL'!K76+'Theiva SC'!K76+'Tuipui Ferry SC'!K76+'Kawlchaw E CL'!K76+'Tuisumpu SC'!K76</f>
        <v>0</v>
      </c>
      <c r="L68" s="409">
        <f>'Maubawk SC'!L76+'Zero CL'!L76+'New Latawh SC'!L76+'Old Siaha SC'!L76+'College Vaih CL'!L76+'Meisatla CL'!L76+'New Coloney CL'!L76+'Phalrang SC'!L76+'Rawmibawk SC'!L76+'Siahatla SC'!L76+'New Siaha CL'!L76+'Theiva SC'!L76+'Tuipui Ferry SC'!L76+'Kawlchaw E CL'!L76+'Tuisumpu SC'!L76</f>
        <v>1</v>
      </c>
      <c r="M68" s="409">
        <f>'Maubawk SC'!M76+'Zero CL'!M76+'New Latawh SC'!M76+'Old Siaha SC'!M76+'College Vaih CL'!M76+'Meisatla CL'!M76+'New Coloney CL'!M76+'Phalrang SC'!M76+'Rawmibawk SC'!M76+'Siahatla SC'!M76+'New Siaha CL'!M76+'Theiva SC'!M76+'Tuipui Ferry SC'!M76+'Kawlchaw E CL'!M76+'Tuisumpu SC'!M76</f>
        <v>0</v>
      </c>
      <c r="N68" s="409">
        <f>'Maubawk SC'!N76+'Zero CL'!N76+'New Latawh SC'!N76+'Old Siaha SC'!N76+'College Vaih CL'!N76+'Meisatla CL'!N76+'New Coloney CL'!N76+'Phalrang SC'!N76+'Rawmibawk SC'!N76+'Siahatla SC'!N76+'New Siaha CL'!N76+'Theiva SC'!N76+'Tuipui Ferry SC'!N76+'Kawlchaw E CL'!N76+'Tuisumpu SC'!N76</f>
        <v>0</v>
      </c>
      <c r="O68" s="409">
        <f>'Maubawk SC'!O76+'Zero CL'!O76+'New Latawh SC'!O76+'Old Siaha SC'!O76+'College Vaih CL'!O76+'Meisatla CL'!O76+'New Coloney CL'!O76+'Phalrang SC'!O76+'Rawmibawk SC'!O76+'Siahatla SC'!O76+'New Siaha CL'!O76+'Theiva SC'!O76+'Tuipui Ferry SC'!O76+'Kawlchaw E CL'!O76+'Tuisumpu SC'!O76</f>
        <v>0</v>
      </c>
      <c r="P68" s="409">
        <f>'Maubawk SC'!P76+'Zero CL'!P76+'New Latawh SC'!P76+'Old Siaha SC'!P76+'College Vaih CL'!P76+'Meisatla CL'!P76+'New Coloney CL'!P76+'Phalrang SC'!P76+'Rawmibawk SC'!P76+'Siahatla SC'!P76+'New Siaha CL'!P76+'Theiva SC'!P76+'Tuipui Ferry SC'!P76+'Kawlchaw E CL'!P76+'Tuisumpu SC'!P76</f>
        <v>0</v>
      </c>
      <c r="Q68" s="409">
        <f>'Maubawk SC'!Q76+'Zero CL'!Q76+'New Latawh SC'!Q76+'Old Siaha SC'!Q76+'College Vaih CL'!Q76+'Meisatla CL'!Q76+'New Coloney CL'!Q76+'Phalrang SC'!Q76+'Rawmibawk SC'!Q76+'Siahatla SC'!Q76+'New Siaha CL'!Q76+'Theiva SC'!Q76+'Tuipui Ferry SC'!Q76+'Kawlchaw E CL'!Q76+'Tuisumpu SC'!Q76</f>
        <v>0</v>
      </c>
      <c r="R68" s="409">
        <f>'Maubawk SC'!R76+'Zero CL'!R76+'New Latawh SC'!R76+'Old Siaha SC'!R76+'College Vaih CL'!R76+'Meisatla CL'!R76+'New Coloney CL'!R76+'Phalrang SC'!R76+'Rawmibawk SC'!R76+'Siahatla SC'!R76+'New Siaha CL'!R76+'Theiva SC'!R76+'Tuipui Ferry SC'!R76+'Kawlchaw E CL'!R76+'Tuisumpu SC'!R76</f>
        <v>0</v>
      </c>
      <c r="S68" s="409">
        <f>'Maubawk SC'!S76+'Zero CL'!S76+'New Latawh SC'!S76+'Old Siaha SC'!S76+'College Vaih CL'!S76+'Meisatla CL'!S76+'New Coloney CL'!S76+'Phalrang SC'!S76+'Rawmibawk SC'!S76+'Siahatla SC'!S76+'New Siaha CL'!S76+'Theiva SC'!S76+'Tuipui Ferry SC'!S76+'Kawlchaw E CL'!S76+'Tuisumpu SC'!S76</f>
        <v>0</v>
      </c>
      <c r="T68" s="409">
        <f>'Maubawk SC'!T76+'Zero CL'!T76+'New Latawh SC'!T76+'Old Siaha SC'!T76+'College Vaih CL'!T76+'Meisatla CL'!T76+'New Coloney CL'!T76+'Phalrang SC'!T76+'Rawmibawk SC'!T76+'Siahatla SC'!T76+'New Siaha CL'!T76+'Theiva SC'!T76+'Tuipui Ferry SC'!T76+'Kawlchaw E CL'!T76+'Tuisumpu SC'!T76</f>
        <v>6</v>
      </c>
      <c r="U68" s="409">
        <f>'Maubawk SC'!U76+'Zero CL'!U76+'New Latawh SC'!U76+'Old Siaha SC'!U76+'College Vaih CL'!U76+'Meisatla CL'!U76+'New Coloney CL'!U76+'Phalrang SC'!U76+'Rawmibawk SC'!U76+'Siahatla SC'!U76+'New Siaha CL'!U76+'Theiva SC'!U76+'Tuipui Ferry SC'!U76+'Kawlchaw E CL'!U76+'Tuisumpu SC'!U76</f>
        <v>21.9</v>
      </c>
      <c r="V68" s="171">
        <f>IF(U68=0,0,T68/U68)</f>
        <v>0.27397260273972607</v>
      </c>
      <c r="W68" s="164"/>
      <c r="X68" s="177"/>
    </row>
    <row r="69" spans="2:27" ht="13.5" customHeight="1">
      <c r="B69" s="69" t="str">
        <f t="shared" ref="B69:B132" si="1">B68</f>
        <v>Siaha MC</v>
      </c>
      <c r="C69" s="70">
        <v>69</v>
      </c>
      <c r="D69" s="182"/>
      <c r="E69" s="182"/>
      <c r="F69" s="176" t="s">
        <v>623</v>
      </c>
      <c r="G69" s="193" t="s">
        <v>704</v>
      </c>
      <c r="H69" s="409">
        <f>'Maubawk SC'!H77+'Zero CL'!H77+'New Latawh SC'!H77+'Old Siaha SC'!H77+'College Vaih CL'!H77+'Meisatla CL'!H77+'New Coloney CL'!H77+'Phalrang SC'!H77+'Rawmibawk SC'!H77+'Siahatla SC'!H77+'New Siaha CL'!H77+'Theiva SC'!H77+'Tuipui Ferry SC'!H77+'Kawlchaw E CL'!H77+'Tuisumpu SC'!H77</f>
        <v>0</v>
      </c>
      <c r="I69" s="409">
        <f>'Maubawk SC'!I77+'Zero CL'!I77+'New Latawh SC'!I77+'Old Siaha SC'!I77+'College Vaih CL'!I77+'Meisatla CL'!I77+'New Coloney CL'!I77+'Phalrang SC'!I77+'Rawmibawk SC'!I77+'Siahatla SC'!I77+'New Siaha CL'!I77+'Theiva SC'!I77+'Tuipui Ferry SC'!I77+'Kawlchaw E CL'!I77+'Tuisumpu SC'!I77</f>
        <v>0</v>
      </c>
      <c r="J69" s="409">
        <f>'Maubawk SC'!J77+'Zero CL'!J77+'New Latawh SC'!J77+'Old Siaha SC'!J77+'College Vaih CL'!J77+'Meisatla CL'!J77+'New Coloney CL'!J77+'Phalrang SC'!J77+'Rawmibawk SC'!J77+'Siahatla SC'!J77+'New Siaha CL'!J77+'Theiva SC'!J77+'Tuipui Ferry SC'!J77+'Kawlchaw E CL'!J77+'Tuisumpu SC'!J77</f>
        <v>2</v>
      </c>
      <c r="K69" s="409">
        <f>'Maubawk SC'!K77+'Zero CL'!K77+'New Latawh SC'!K77+'Old Siaha SC'!K77+'College Vaih CL'!K77+'Meisatla CL'!K77+'New Coloney CL'!K77+'Phalrang SC'!K77+'Rawmibawk SC'!K77+'Siahatla SC'!K77+'New Siaha CL'!K77+'Theiva SC'!K77+'Tuipui Ferry SC'!K77+'Kawlchaw E CL'!K77+'Tuisumpu SC'!K77</f>
        <v>0</v>
      </c>
      <c r="L69" s="409">
        <f>'Maubawk SC'!L77+'Zero CL'!L77+'New Latawh SC'!L77+'Old Siaha SC'!L77+'College Vaih CL'!L77+'Meisatla CL'!L77+'New Coloney CL'!L77+'Phalrang SC'!L77+'Rawmibawk SC'!L77+'Siahatla SC'!L77+'New Siaha CL'!L77+'Theiva SC'!L77+'Tuipui Ferry SC'!L77+'Kawlchaw E CL'!L77+'Tuisumpu SC'!L77</f>
        <v>0</v>
      </c>
      <c r="M69" s="409">
        <f>'Maubawk SC'!M77+'Zero CL'!M77+'New Latawh SC'!M77+'Old Siaha SC'!M77+'College Vaih CL'!M77+'Meisatla CL'!M77+'New Coloney CL'!M77+'Phalrang SC'!M77+'Rawmibawk SC'!M77+'Siahatla SC'!M77+'New Siaha CL'!M77+'Theiva SC'!M77+'Tuipui Ferry SC'!M77+'Kawlchaw E CL'!M77+'Tuisumpu SC'!M77</f>
        <v>0</v>
      </c>
      <c r="N69" s="409">
        <f>'Maubawk SC'!N77+'Zero CL'!N77+'New Latawh SC'!N77+'Old Siaha SC'!N77+'College Vaih CL'!N77+'Meisatla CL'!N77+'New Coloney CL'!N77+'Phalrang SC'!N77+'Rawmibawk SC'!N77+'Siahatla SC'!N77+'New Siaha CL'!N77+'Theiva SC'!N77+'Tuipui Ferry SC'!N77+'Kawlchaw E CL'!N77+'Tuisumpu SC'!N77</f>
        <v>0</v>
      </c>
      <c r="O69" s="409">
        <f>'Maubawk SC'!O77+'Zero CL'!O77+'New Latawh SC'!O77+'Old Siaha SC'!O77+'College Vaih CL'!O77+'Meisatla CL'!O77+'New Coloney CL'!O77+'Phalrang SC'!O77+'Rawmibawk SC'!O77+'Siahatla SC'!O77+'New Siaha CL'!O77+'Theiva SC'!O77+'Tuipui Ferry SC'!O77+'Kawlchaw E CL'!O77+'Tuisumpu SC'!O77</f>
        <v>0</v>
      </c>
      <c r="P69" s="409">
        <f>'Maubawk SC'!P77+'Zero CL'!P77+'New Latawh SC'!P77+'Old Siaha SC'!P77+'College Vaih CL'!P77+'Meisatla CL'!P77+'New Coloney CL'!P77+'Phalrang SC'!P77+'Rawmibawk SC'!P77+'Siahatla SC'!P77+'New Siaha CL'!P77+'Theiva SC'!P77+'Tuipui Ferry SC'!P77+'Kawlchaw E CL'!P77+'Tuisumpu SC'!P77</f>
        <v>0</v>
      </c>
      <c r="Q69" s="409">
        <f>'Maubawk SC'!Q77+'Zero CL'!Q77+'New Latawh SC'!Q77+'Old Siaha SC'!Q77+'College Vaih CL'!Q77+'Meisatla CL'!Q77+'New Coloney CL'!Q77+'Phalrang SC'!Q77+'Rawmibawk SC'!Q77+'Siahatla SC'!Q77+'New Siaha CL'!Q77+'Theiva SC'!Q77+'Tuipui Ferry SC'!Q77+'Kawlchaw E CL'!Q77+'Tuisumpu SC'!Q77</f>
        <v>0</v>
      </c>
      <c r="R69" s="409">
        <f>'Maubawk SC'!R77+'Zero CL'!R77+'New Latawh SC'!R77+'Old Siaha SC'!R77+'College Vaih CL'!R77+'Meisatla CL'!R77+'New Coloney CL'!R77+'Phalrang SC'!R77+'Rawmibawk SC'!R77+'Siahatla SC'!R77+'New Siaha CL'!R77+'Theiva SC'!R77+'Tuipui Ferry SC'!R77+'Kawlchaw E CL'!R77+'Tuisumpu SC'!R77</f>
        <v>0</v>
      </c>
      <c r="S69" s="409">
        <f>'Maubawk SC'!S77+'Zero CL'!S77+'New Latawh SC'!S77+'Old Siaha SC'!S77+'College Vaih CL'!S77+'Meisatla CL'!S77+'New Coloney CL'!S77+'Phalrang SC'!S77+'Rawmibawk SC'!S77+'Siahatla SC'!S77+'New Siaha CL'!S77+'Theiva SC'!S77+'Tuipui Ferry SC'!S77+'Kawlchaw E CL'!S77+'Tuisumpu SC'!S77</f>
        <v>0</v>
      </c>
      <c r="T69" s="409">
        <f>'Maubawk SC'!T77+'Zero CL'!T77+'New Latawh SC'!T77+'Old Siaha SC'!T77+'College Vaih CL'!T77+'Meisatla CL'!T77+'New Coloney CL'!T77+'Phalrang SC'!T77+'Rawmibawk SC'!T77+'Siahatla SC'!T77+'New Siaha CL'!T77+'Theiva SC'!T77+'Tuipui Ferry SC'!T77+'Kawlchaw E CL'!T77+'Tuisumpu SC'!T77</f>
        <v>2</v>
      </c>
      <c r="U69" s="409">
        <f>'Maubawk SC'!U77+'Zero CL'!U77+'New Latawh SC'!U77+'Old Siaha SC'!U77+'College Vaih CL'!U77+'Meisatla CL'!U77+'New Coloney CL'!U77+'Phalrang SC'!U77+'Rawmibawk SC'!U77+'Siahatla SC'!U77+'New Siaha CL'!U77+'Theiva SC'!U77+'Tuipui Ferry SC'!U77+'Kawlchaw E CL'!U77+'Tuisumpu SC'!U77</f>
        <v>21.9</v>
      </c>
      <c r="V69" s="171">
        <f>IF(U69=0,0,T69/U69)</f>
        <v>9.1324200913242018E-2</v>
      </c>
      <c r="W69" s="164"/>
      <c r="X69" s="177"/>
    </row>
    <row r="70" spans="2:27" ht="3.9" customHeight="1">
      <c r="B70" s="69" t="str">
        <f t="shared" si="1"/>
        <v>Siaha MC</v>
      </c>
      <c r="C70" s="70">
        <v>70</v>
      </c>
      <c r="D70" s="125"/>
      <c r="E70" s="70"/>
      <c r="F70" s="183"/>
      <c r="G70" s="183"/>
      <c r="H70" s="183"/>
      <c r="I70" s="183"/>
      <c r="J70" s="183"/>
      <c r="K70" s="183"/>
      <c r="L70" s="183"/>
      <c r="M70" s="183"/>
      <c r="N70" s="183"/>
      <c r="O70" s="183"/>
      <c r="P70" s="183"/>
      <c r="Q70" s="183"/>
      <c r="R70" s="183"/>
      <c r="S70" s="183"/>
      <c r="T70" s="183"/>
      <c r="U70" s="183"/>
      <c r="V70" s="171" t="e">
        <f t="shared" ref="V70" si="2">T70/U70</f>
        <v>#DIV/0!</v>
      </c>
      <c r="W70" s="164"/>
      <c r="X70" s="177"/>
      <c r="Y70" s="183"/>
      <c r="Z70" s="183"/>
      <c r="AA70" s="183"/>
    </row>
    <row r="71" spans="2:27" ht="13.5" customHeight="1">
      <c r="B71" s="69" t="str">
        <f t="shared" si="1"/>
        <v>Siaha MC</v>
      </c>
      <c r="C71" s="70">
        <v>71</v>
      </c>
      <c r="D71" s="126" t="s">
        <v>106</v>
      </c>
      <c r="E71" s="359" t="s">
        <v>613</v>
      </c>
      <c r="F71" s="189"/>
      <c r="G71" s="238" t="s">
        <v>59</v>
      </c>
      <c r="H71" s="190" t="s">
        <v>35</v>
      </c>
      <c r="I71" s="190" t="s">
        <v>36</v>
      </c>
      <c r="J71" s="190" t="s">
        <v>37</v>
      </c>
      <c r="K71" s="190" t="s">
        <v>38</v>
      </c>
      <c r="L71" s="190" t="s">
        <v>39</v>
      </c>
      <c r="M71" s="190" t="s">
        <v>40</v>
      </c>
      <c r="N71" s="190" t="s">
        <v>41</v>
      </c>
      <c r="O71" s="190" t="s">
        <v>42</v>
      </c>
      <c r="P71" s="190" t="s">
        <v>43</v>
      </c>
      <c r="Q71" s="190" t="s">
        <v>44</v>
      </c>
      <c r="R71" s="190" t="s">
        <v>45</v>
      </c>
      <c r="S71" s="190" t="s">
        <v>46</v>
      </c>
      <c r="T71" s="130" t="s">
        <v>47</v>
      </c>
      <c r="U71" s="131" t="s">
        <v>48</v>
      </c>
      <c r="V71" s="239" t="s">
        <v>49</v>
      </c>
      <c r="W71" s="347" t="s">
        <v>116</v>
      </c>
      <c r="X71" s="130" t="s">
        <v>51</v>
      </c>
    </row>
    <row r="72" spans="2:27" ht="1.5" customHeight="1">
      <c r="B72" s="69" t="str">
        <f t="shared" si="1"/>
        <v>Siaha MC</v>
      </c>
      <c r="C72" s="70">
        <v>72</v>
      </c>
      <c r="D72" s="125"/>
      <c r="E72" s="70"/>
      <c r="F72" s="183"/>
      <c r="G72" s="181"/>
      <c r="H72" s="185"/>
      <c r="I72" s="185"/>
      <c r="J72" s="185"/>
      <c r="K72" s="185"/>
      <c r="L72" s="185"/>
      <c r="M72" s="185"/>
      <c r="N72" s="185"/>
      <c r="O72" s="185"/>
      <c r="P72" s="185"/>
      <c r="Q72" s="185"/>
      <c r="R72" s="185"/>
      <c r="S72" s="185"/>
      <c r="T72" s="74"/>
      <c r="U72" s="75"/>
      <c r="V72" s="186"/>
      <c r="W72" s="75"/>
      <c r="X72" s="69"/>
    </row>
    <row r="73" spans="2:27" ht="12" customHeight="1">
      <c r="B73" s="69" t="str">
        <f t="shared" si="1"/>
        <v>Siaha MC</v>
      </c>
      <c r="C73" s="70">
        <v>73</v>
      </c>
      <c r="D73" s="125"/>
      <c r="E73" s="191">
        <v>1</v>
      </c>
      <c r="F73" s="192" t="s">
        <v>265</v>
      </c>
      <c r="G73" s="193" t="s">
        <v>704</v>
      </c>
      <c r="H73" s="409">
        <f>'Maubawk SC'!H81+'Zero CL'!H81+'New Latawh SC'!H81+'Old Siaha SC'!H81+'College Vaih CL'!H81+'Meisatla CL'!H81+'New Coloney CL'!H81+'Phalrang SC'!H81+'Rawmibawk SC'!H81+'Siahatla SC'!H81+'New Siaha CL'!H81+'Theiva SC'!H81+'Tuipui Ferry SC'!H81+'Kawlchaw E CL'!H81+'Tuisumpu SC'!H81</f>
        <v>23</v>
      </c>
      <c r="I73" s="409">
        <f>'Maubawk SC'!I81+'Zero CL'!I81+'New Latawh SC'!I81+'Old Siaha SC'!I81+'College Vaih CL'!I81+'Meisatla CL'!I81+'New Coloney CL'!I81+'Phalrang SC'!I81+'Rawmibawk SC'!I81+'Siahatla SC'!I81+'New Siaha CL'!I81+'Theiva SC'!I81+'Tuipui Ferry SC'!I81+'Kawlchaw E CL'!I81+'Tuisumpu SC'!I81</f>
        <v>23</v>
      </c>
      <c r="J73" s="409">
        <f>'Maubawk SC'!J81+'Zero CL'!J81+'New Latawh SC'!J81+'Old Siaha SC'!J81+'College Vaih CL'!J81+'Meisatla CL'!J81+'New Coloney CL'!J81+'Phalrang SC'!J81+'Rawmibawk SC'!J81+'Siahatla SC'!J81+'New Siaha CL'!J81+'Theiva SC'!J81+'Tuipui Ferry SC'!J81+'Kawlchaw E CL'!J81+'Tuisumpu SC'!J81</f>
        <v>22</v>
      </c>
      <c r="K73" s="409">
        <f>'Maubawk SC'!K81+'Zero CL'!K81+'New Latawh SC'!K81+'Old Siaha SC'!K81+'College Vaih CL'!K81+'Meisatla CL'!K81+'New Coloney CL'!K81+'Phalrang SC'!K81+'Rawmibawk SC'!K81+'Siahatla SC'!K81+'New Siaha CL'!K81+'Theiva SC'!K81+'Tuipui Ferry SC'!K81+'Kawlchaw E CL'!K81+'Tuisumpu SC'!K81</f>
        <v>22</v>
      </c>
      <c r="L73" s="409">
        <f>'Maubawk SC'!L81+'Zero CL'!L81+'New Latawh SC'!L81+'Old Siaha SC'!L81+'College Vaih CL'!L81+'Meisatla CL'!L81+'New Coloney CL'!L81+'Phalrang SC'!L81+'Rawmibawk SC'!L81+'Siahatla SC'!L81+'New Siaha CL'!L81+'Theiva SC'!L81+'Tuipui Ferry SC'!L81+'Kawlchaw E CL'!L81+'Tuisumpu SC'!L81</f>
        <v>20</v>
      </c>
      <c r="M73" s="409">
        <f>'Maubawk SC'!M81+'Zero CL'!M81+'New Latawh SC'!M81+'Old Siaha SC'!M81+'College Vaih CL'!M81+'Meisatla CL'!M81+'New Coloney CL'!M81+'Phalrang SC'!M81+'Rawmibawk SC'!M81+'Siahatla SC'!M81+'New Siaha CL'!M81+'Theiva SC'!M81+'Tuipui Ferry SC'!M81+'Kawlchaw E CL'!M81+'Tuisumpu SC'!M81</f>
        <v>0</v>
      </c>
      <c r="N73" s="409">
        <f>'Maubawk SC'!N81+'Zero CL'!N81+'New Latawh SC'!N81+'Old Siaha SC'!N81+'College Vaih CL'!N81+'Meisatla CL'!N81+'New Coloney CL'!N81+'Phalrang SC'!N81+'Rawmibawk SC'!N81+'Siahatla SC'!N81+'New Siaha CL'!N81+'Theiva SC'!N81+'Tuipui Ferry SC'!N81+'Kawlchaw E CL'!N81+'Tuisumpu SC'!N81</f>
        <v>0</v>
      </c>
      <c r="O73" s="409">
        <f>'Maubawk SC'!O81+'Zero CL'!O81+'New Latawh SC'!O81+'Old Siaha SC'!O81+'College Vaih CL'!O81+'Meisatla CL'!O81+'New Coloney CL'!O81+'Phalrang SC'!O81+'Rawmibawk SC'!O81+'Siahatla SC'!O81+'New Siaha CL'!O81+'Theiva SC'!O81+'Tuipui Ferry SC'!O81+'Kawlchaw E CL'!O81+'Tuisumpu SC'!O81</f>
        <v>0</v>
      </c>
      <c r="P73" s="409">
        <f>'Maubawk SC'!P81+'Zero CL'!P81+'New Latawh SC'!P81+'Old Siaha SC'!P81+'College Vaih CL'!P81+'Meisatla CL'!P81+'New Coloney CL'!P81+'Phalrang SC'!P81+'Rawmibawk SC'!P81+'Siahatla SC'!P81+'New Siaha CL'!P81+'Theiva SC'!P81+'Tuipui Ferry SC'!P81+'Kawlchaw E CL'!P81+'Tuisumpu SC'!P81</f>
        <v>0</v>
      </c>
      <c r="Q73" s="409">
        <f>'Maubawk SC'!Q81+'Zero CL'!Q81+'New Latawh SC'!Q81+'Old Siaha SC'!Q81+'College Vaih CL'!Q81+'Meisatla CL'!Q81+'New Coloney CL'!Q81+'Phalrang SC'!Q81+'Rawmibawk SC'!Q81+'Siahatla SC'!Q81+'New Siaha CL'!Q81+'Theiva SC'!Q81+'Tuipui Ferry SC'!Q81+'Kawlchaw E CL'!Q81+'Tuisumpu SC'!Q81</f>
        <v>0</v>
      </c>
      <c r="R73" s="409">
        <f>'Maubawk SC'!R81+'Zero CL'!R81+'New Latawh SC'!R81+'Old Siaha SC'!R81+'College Vaih CL'!R81+'Meisatla CL'!R81+'New Coloney CL'!R81+'Phalrang SC'!R81+'Rawmibawk SC'!R81+'Siahatla SC'!R81+'New Siaha CL'!R81+'Theiva SC'!R81+'Tuipui Ferry SC'!R81+'Kawlchaw E CL'!R81+'Tuisumpu SC'!R81</f>
        <v>0</v>
      </c>
      <c r="S73" s="409">
        <f>'Maubawk SC'!S81+'Zero CL'!S81+'New Latawh SC'!S81+'Old Siaha SC'!S81+'College Vaih CL'!S81+'Meisatla CL'!S81+'New Coloney CL'!S81+'Phalrang SC'!S81+'Rawmibawk SC'!S81+'Siahatla SC'!S81+'New Siaha CL'!S81+'Theiva SC'!S81+'Tuipui Ferry SC'!S81+'Kawlchaw E CL'!S81+'Tuisumpu SC'!S81</f>
        <v>0</v>
      </c>
      <c r="T73" s="409">
        <f>'Maubawk SC'!T81+'Zero CL'!T81+'New Latawh SC'!T81+'Old Siaha SC'!T81+'College Vaih CL'!T81+'Meisatla CL'!T81+'New Coloney CL'!T81+'Phalrang SC'!T81+'Rawmibawk SC'!T81+'Siahatla SC'!T81+'New Siaha CL'!T81+'Theiva SC'!T81+'Tuipui Ferry SC'!T81+'Kawlchaw E CL'!T81+'Tuisumpu SC'!T81</f>
        <v>110</v>
      </c>
      <c r="U73" s="409">
        <f>'Maubawk SC'!U81+'Zero CL'!U81+'New Latawh SC'!U81+'Old Siaha SC'!U81+'College Vaih CL'!U81+'Meisatla CL'!U81+'New Coloney CL'!U81+'Phalrang SC'!U81+'Rawmibawk SC'!U81+'Siahatla SC'!U81+'New Siaha CL'!U81+'Theiva SC'!U81+'Tuipui Ferry SC'!U81+'Kawlchaw E CL'!U81+'Tuisumpu SC'!U81</f>
        <v>71</v>
      </c>
      <c r="V73" s="159"/>
      <c r="W73" s="164"/>
      <c r="X73" s="200"/>
    </row>
    <row r="74" spans="2:27" ht="12" customHeight="1">
      <c r="B74" s="69" t="str">
        <f t="shared" si="1"/>
        <v>Siaha MC</v>
      </c>
      <c r="C74" s="70">
        <v>74</v>
      </c>
      <c r="D74" s="125"/>
      <c r="E74" s="191">
        <v>2</v>
      </c>
      <c r="F74" s="192" t="s">
        <v>266</v>
      </c>
      <c r="G74" s="193" t="s">
        <v>704</v>
      </c>
      <c r="H74" s="409">
        <f>'Maubawk SC'!H82+'Zero CL'!H82+'New Latawh SC'!H82+'Old Siaha SC'!H82+'College Vaih CL'!H82+'Meisatla CL'!H82+'New Coloney CL'!H82+'Phalrang SC'!H82+'Rawmibawk SC'!H82+'Siahatla SC'!H82+'New Siaha CL'!H82+'Theiva SC'!H82+'Tuipui Ferry SC'!H82+'Kawlchaw E CL'!H82+'Tuisumpu SC'!H82</f>
        <v>20</v>
      </c>
      <c r="I74" s="409">
        <f>'Maubawk SC'!I82+'Zero CL'!I82+'New Latawh SC'!I82+'Old Siaha SC'!I82+'College Vaih CL'!I82+'Meisatla CL'!I82+'New Coloney CL'!I82+'Phalrang SC'!I82+'Rawmibawk SC'!I82+'Siahatla SC'!I82+'New Siaha CL'!I82+'Theiva SC'!I82+'Tuipui Ferry SC'!I82+'Kawlchaw E CL'!I82+'Tuisumpu SC'!I82</f>
        <v>20</v>
      </c>
      <c r="J74" s="409">
        <f>'Maubawk SC'!J82+'Zero CL'!J82+'New Latawh SC'!J82+'Old Siaha SC'!J82+'College Vaih CL'!J82+'Meisatla CL'!J82+'New Coloney CL'!J82+'Phalrang SC'!J82+'Rawmibawk SC'!J82+'Siahatla SC'!J82+'New Siaha CL'!J82+'Theiva SC'!J82+'Tuipui Ferry SC'!J82+'Kawlchaw E CL'!J82+'Tuisumpu SC'!J82</f>
        <v>18</v>
      </c>
      <c r="K74" s="409">
        <f>'Maubawk SC'!K82+'Zero CL'!K82+'New Latawh SC'!K82+'Old Siaha SC'!K82+'College Vaih CL'!K82+'Meisatla CL'!K82+'New Coloney CL'!K82+'Phalrang SC'!K82+'Rawmibawk SC'!K82+'Siahatla SC'!K82+'New Siaha CL'!K82+'Theiva SC'!K82+'Tuipui Ferry SC'!K82+'Kawlchaw E CL'!K82+'Tuisumpu SC'!K82</f>
        <v>20</v>
      </c>
      <c r="L74" s="409">
        <f>'Maubawk SC'!L82+'Zero CL'!L82+'New Latawh SC'!L82+'Old Siaha SC'!L82+'College Vaih CL'!L82+'Meisatla CL'!L82+'New Coloney CL'!L82+'Phalrang SC'!L82+'Rawmibawk SC'!L82+'Siahatla SC'!L82+'New Siaha CL'!L82+'Theiva SC'!L82+'Tuipui Ferry SC'!L82+'Kawlchaw E CL'!L82+'Tuisumpu SC'!L82</f>
        <v>17</v>
      </c>
      <c r="M74" s="409">
        <f>'Maubawk SC'!M82+'Zero CL'!M82+'New Latawh SC'!M82+'Old Siaha SC'!M82+'College Vaih CL'!M82+'Meisatla CL'!M82+'New Coloney CL'!M82+'Phalrang SC'!M82+'Rawmibawk SC'!M82+'Siahatla SC'!M82+'New Siaha CL'!M82+'Theiva SC'!M82+'Tuipui Ferry SC'!M82+'Kawlchaw E CL'!M82+'Tuisumpu SC'!M82</f>
        <v>0</v>
      </c>
      <c r="N74" s="409">
        <f>'Maubawk SC'!N82+'Zero CL'!N82+'New Latawh SC'!N82+'Old Siaha SC'!N82+'College Vaih CL'!N82+'Meisatla CL'!N82+'New Coloney CL'!N82+'Phalrang SC'!N82+'Rawmibawk SC'!N82+'Siahatla SC'!N82+'New Siaha CL'!N82+'Theiva SC'!N82+'Tuipui Ferry SC'!N82+'Kawlchaw E CL'!N82+'Tuisumpu SC'!N82</f>
        <v>0</v>
      </c>
      <c r="O74" s="409">
        <f>'Maubawk SC'!O82+'Zero CL'!O82+'New Latawh SC'!O82+'Old Siaha SC'!O82+'College Vaih CL'!O82+'Meisatla CL'!O82+'New Coloney CL'!O82+'Phalrang SC'!O82+'Rawmibawk SC'!O82+'Siahatla SC'!O82+'New Siaha CL'!O82+'Theiva SC'!O82+'Tuipui Ferry SC'!O82+'Kawlchaw E CL'!O82+'Tuisumpu SC'!O82</f>
        <v>0</v>
      </c>
      <c r="P74" s="409">
        <f>'Maubawk SC'!P82+'Zero CL'!P82+'New Latawh SC'!P82+'Old Siaha SC'!P82+'College Vaih CL'!P82+'Meisatla CL'!P82+'New Coloney CL'!P82+'Phalrang SC'!P82+'Rawmibawk SC'!P82+'Siahatla SC'!P82+'New Siaha CL'!P82+'Theiva SC'!P82+'Tuipui Ferry SC'!P82+'Kawlchaw E CL'!P82+'Tuisumpu SC'!P82</f>
        <v>0</v>
      </c>
      <c r="Q74" s="409">
        <f>'Maubawk SC'!Q82+'Zero CL'!Q82+'New Latawh SC'!Q82+'Old Siaha SC'!Q82+'College Vaih CL'!Q82+'Meisatla CL'!Q82+'New Coloney CL'!Q82+'Phalrang SC'!Q82+'Rawmibawk SC'!Q82+'Siahatla SC'!Q82+'New Siaha CL'!Q82+'Theiva SC'!Q82+'Tuipui Ferry SC'!Q82+'Kawlchaw E CL'!Q82+'Tuisumpu SC'!Q82</f>
        <v>0</v>
      </c>
      <c r="R74" s="409">
        <f>'Maubawk SC'!R82+'Zero CL'!R82+'New Latawh SC'!R82+'Old Siaha SC'!R82+'College Vaih CL'!R82+'Meisatla CL'!R82+'New Coloney CL'!R82+'Phalrang SC'!R82+'Rawmibawk SC'!R82+'Siahatla SC'!R82+'New Siaha CL'!R82+'Theiva SC'!R82+'Tuipui Ferry SC'!R82+'Kawlchaw E CL'!R82+'Tuisumpu SC'!R82</f>
        <v>0</v>
      </c>
      <c r="S74" s="409">
        <f>'Maubawk SC'!S82+'Zero CL'!S82+'New Latawh SC'!S82+'Old Siaha SC'!S82+'College Vaih CL'!S82+'Meisatla CL'!S82+'New Coloney CL'!S82+'Phalrang SC'!S82+'Rawmibawk SC'!S82+'Siahatla SC'!S82+'New Siaha CL'!S82+'Theiva SC'!S82+'Tuipui Ferry SC'!S82+'Kawlchaw E CL'!S82+'Tuisumpu SC'!S82</f>
        <v>0</v>
      </c>
      <c r="T74" s="409">
        <f>'Maubawk SC'!T82+'Zero CL'!T82+'New Latawh SC'!T82+'Old Siaha SC'!T82+'College Vaih CL'!T82+'Meisatla CL'!T82+'New Coloney CL'!T82+'Phalrang SC'!T82+'Rawmibawk SC'!T82+'Siahatla SC'!T82+'New Siaha CL'!T82+'Theiva SC'!T82+'Tuipui Ferry SC'!T82+'Kawlchaw E CL'!T82+'Tuisumpu SC'!T82</f>
        <v>95</v>
      </c>
      <c r="U74" s="409">
        <f>'Maubawk SC'!U82+'Zero CL'!U82+'New Latawh SC'!U82+'Old Siaha SC'!U82+'College Vaih CL'!U82+'Meisatla CL'!U82+'New Coloney CL'!U82+'Phalrang SC'!U82+'Rawmibawk SC'!U82+'Siahatla SC'!U82+'New Siaha CL'!U82+'Theiva SC'!U82+'Tuipui Ferry SC'!U82+'Kawlchaw E CL'!U82+'Tuisumpu SC'!U82</f>
        <v>71</v>
      </c>
      <c r="V74" s="159">
        <f>IF(U74=0,0,T74/U74)</f>
        <v>1.3380281690140845</v>
      </c>
      <c r="W74" s="199"/>
      <c r="X74" s="177"/>
    </row>
    <row r="75" spans="2:27" ht="12" customHeight="1">
      <c r="B75" s="69" t="str">
        <f t="shared" si="1"/>
        <v>Siaha MC</v>
      </c>
      <c r="C75" s="70">
        <v>75</v>
      </c>
      <c r="D75" s="125"/>
      <c r="E75" s="191">
        <v>3</v>
      </c>
      <c r="F75" s="192" t="s">
        <v>267</v>
      </c>
      <c r="G75" s="193" t="s">
        <v>704</v>
      </c>
      <c r="H75" s="409">
        <f>'Maubawk SC'!H83+'Zero CL'!H83+'New Latawh SC'!H83+'Old Siaha SC'!H83+'College Vaih CL'!H83+'Meisatla CL'!H83+'New Coloney CL'!H83+'Phalrang SC'!H83+'Rawmibawk SC'!H83+'Siahatla SC'!H83+'New Siaha CL'!H83+'Theiva SC'!H83+'Tuipui Ferry SC'!H83+'Kawlchaw E CL'!H83+'Tuisumpu SC'!H83</f>
        <v>58</v>
      </c>
      <c r="I75" s="409">
        <f>'Maubawk SC'!I83+'Zero CL'!I83+'New Latawh SC'!I83+'Old Siaha SC'!I83+'College Vaih CL'!I83+'Meisatla CL'!I83+'New Coloney CL'!I83+'Phalrang SC'!I83+'Rawmibawk SC'!I83+'Siahatla SC'!I83+'New Siaha CL'!I83+'Theiva SC'!I83+'Tuipui Ferry SC'!I83+'Kawlchaw E CL'!I83+'Tuisumpu SC'!I83</f>
        <v>41</v>
      </c>
      <c r="J75" s="409">
        <f>'Maubawk SC'!J83+'Zero CL'!J83+'New Latawh SC'!J83+'Old Siaha SC'!J83+'College Vaih CL'!J83+'Meisatla CL'!J83+'New Coloney CL'!J83+'Phalrang SC'!J83+'Rawmibawk SC'!J83+'Siahatla SC'!J83+'New Siaha CL'!J83+'Theiva SC'!J83+'Tuipui Ferry SC'!J83+'Kawlchaw E CL'!J83+'Tuisumpu SC'!J83</f>
        <v>52</v>
      </c>
      <c r="K75" s="409">
        <f>'Maubawk SC'!K83+'Zero CL'!K83+'New Latawh SC'!K83+'Old Siaha SC'!K83+'College Vaih CL'!K83+'Meisatla CL'!K83+'New Coloney CL'!K83+'Phalrang SC'!K83+'Rawmibawk SC'!K83+'Siahatla SC'!K83+'New Siaha CL'!K83+'Theiva SC'!K83+'Tuipui Ferry SC'!K83+'Kawlchaw E CL'!K83+'Tuisumpu SC'!K83</f>
        <v>64</v>
      </c>
      <c r="L75" s="409">
        <f>'Maubawk SC'!L83+'Zero CL'!L83+'New Latawh SC'!L83+'Old Siaha SC'!L83+'College Vaih CL'!L83+'Meisatla CL'!L83+'New Coloney CL'!L83+'Phalrang SC'!L83+'Rawmibawk SC'!L83+'Siahatla SC'!L83+'New Siaha CL'!L83+'Theiva SC'!L83+'Tuipui Ferry SC'!L83+'Kawlchaw E CL'!L83+'Tuisumpu SC'!L83</f>
        <v>57</v>
      </c>
      <c r="M75" s="409">
        <f>'Maubawk SC'!M83+'Zero CL'!M83+'New Latawh SC'!M83+'Old Siaha SC'!M83+'College Vaih CL'!M83+'Meisatla CL'!M83+'New Coloney CL'!M83+'Phalrang SC'!M83+'Rawmibawk SC'!M83+'Siahatla SC'!M83+'New Siaha CL'!M83+'Theiva SC'!M83+'Tuipui Ferry SC'!M83+'Kawlchaw E CL'!M83+'Tuisumpu SC'!M83</f>
        <v>0</v>
      </c>
      <c r="N75" s="409">
        <f>'Maubawk SC'!N83+'Zero CL'!N83+'New Latawh SC'!N83+'Old Siaha SC'!N83+'College Vaih CL'!N83+'Meisatla CL'!N83+'New Coloney CL'!N83+'Phalrang SC'!N83+'Rawmibawk SC'!N83+'Siahatla SC'!N83+'New Siaha CL'!N83+'Theiva SC'!N83+'Tuipui Ferry SC'!N83+'Kawlchaw E CL'!N83+'Tuisumpu SC'!N83</f>
        <v>0</v>
      </c>
      <c r="O75" s="409">
        <f>'Maubawk SC'!O83+'Zero CL'!O83+'New Latawh SC'!O83+'Old Siaha SC'!O83+'College Vaih CL'!O83+'Meisatla CL'!O83+'New Coloney CL'!O83+'Phalrang SC'!O83+'Rawmibawk SC'!O83+'Siahatla SC'!O83+'New Siaha CL'!O83+'Theiva SC'!O83+'Tuipui Ferry SC'!O83+'Kawlchaw E CL'!O83+'Tuisumpu SC'!O83</f>
        <v>0</v>
      </c>
      <c r="P75" s="409">
        <f>'Maubawk SC'!P83+'Zero CL'!P83+'New Latawh SC'!P83+'Old Siaha SC'!P83+'College Vaih CL'!P83+'Meisatla CL'!P83+'New Coloney CL'!P83+'Phalrang SC'!P83+'Rawmibawk SC'!P83+'Siahatla SC'!P83+'New Siaha CL'!P83+'Theiva SC'!P83+'Tuipui Ferry SC'!P83+'Kawlchaw E CL'!P83+'Tuisumpu SC'!P83</f>
        <v>0</v>
      </c>
      <c r="Q75" s="409">
        <f>'Maubawk SC'!Q83+'Zero CL'!Q83+'New Latawh SC'!Q83+'Old Siaha SC'!Q83+'College Vaih CL'!Q83+'Meisatla CL'!Q83+'New Coloney CL'!Q83+'Phalrang SC'!Q83+'Rawmibawk SC'!Q83+'Siahatla SC'!Q83+'New Siaha CL'!Q83+'Theiva SC'!Q83+'Tuipui Ferry SC'!Q83+'Kawlchaw E CL'!Q83+'Tuisumpu SC'!Q83</f>
        <v>0</v>
      </c>
      <c r="R75" s="409">
        <f>'Maubawk SC'!R83+'Zero CL'!R83+'New Latawh SC'!R83+'Old Siaha SC'!R83+'College Vaih CL'!R83+'Meisatla CL'!R83+'New Coloney CL'!R83+'Phalrang SC'!R83+'Rawmibawk SC'!R83+'Siahatla SC'!R83+'New Siaha CL'!R83+'Theiva SC'!R83+'Tuipui Ferry SC'!R83+'Kawlchaw E CL'!R83+'Tuisumpu SC'!R83</f>
        <v>0</v>
      </c>
      <c r="S75" s="409">
        <f>'Maubawk SC'!S83+'Zero CL'!S83+'New Latawh SC'!S83+'Old Siaha SC'!S83+'College Vaih CL'!S83+'Meisatla CL'!S83+'New Coloney CL'!S83+'Phalrang SC'!S83+'Rawmibawk SC'!S83+'Siahatla SC'!S83+'New Siaha CL'!S83+'Theiva SC'!S83+'Tuipui Ferry SC'!S83+'Kawlchaw E CL'!S83+'Tuisumpu SC'!S83</f>
        <v>0</v>
      </c>
      <c r="T75" s="409">
        <f>'Maubawk SC'!T83+'Zero CL'!T83+'New Latawh SC'!T83+'Old Siaha SC'!T83+'College Vaih CL'!T83+'Meisatla CL'!T83+'New Coloney CL'!T83+'Phalrang SC'!T83+'Rawmibawk SC'!T83+'Siahatla SC'!T83+'New Siaha CL'!T83+'Theiva SC'!T83+'Tuipui Ferry SC'!T83+'Kawlchaw E CL'!T83+'Tuisumpu SC'!T83</f>
        <v>272</v>
      </c>
      <c r="U75" s="409">
        <f>'Maubawk SC'!U83+'Zero CL'!U83+'New Latawh SC'!U83+'Old Siaha SC'!U83+'College Vaih CL'!U83+'Meisatla CL'!U83+'New Coloney CL'!U83+'Phalrang SC'!U83+'Rawmibawk SC'!U83+'Siahatla SC'!U83+'New Siaha CL'!U83+'Theiva SC'!U83+'Tuipui Ferry SC'!U83+'Kawlchaw E CL'!U83+'Tuisumpu SC'!U83</f>
        <v>277</v>
      </c>
      <c r="V75" s="171">
        <f t="shared" ref="V75:V82" si="3">IF(U75=0,0,T75/U75)</f>
        <v>0.98194945848375448</v>
      </c>
      <c r="W75" s="199">
        <v>5</v>
      </c>
      <c r="X75" s="177" t="s">
        <v>268</v>
      </c>
    </row>
    <row r="76" spans="2:27" ht="12" customHeight="1">
      <c r="B76" s="69" t="str">
        <f t="shared" si="1"/>
        <v>Siaha MC</v>
      </c>
      <c r="C76" s="70">
        <v>76</v>
      </c>
      <c r="D76" s="125"/>
      <c r="E76" s="348">
        <v>4</v>
      </c>
      <c r="F76" s="192" t="s">
        <v>269</v>
      </c>
      <c r="G76" s="193" t="s">
        <v>704</v>
      </c>
      <c r="H76" s="409">
        <f>'Maubawk SC'!H84+'Zero CL'!H84+'New Latawh SC'!H84+'Old Siaha SC'!H84+'College Vaih CL'!H84+'Meisatla CL'!H84+'New Coloney CL'!H84+'Phalrang SC'!H84+'Rawmibawk SC'!H84+'Siahatla SC'!H84+'New Siaha CL'!H84+'Theiva SC'!H84+'Tuipui Ferry SC'!H84+'Kawlchaw E CL'!H84+'Tuisumpu SC'!H84</f>
        <v>34</v>
      </c>
      <c r="I76" s="409">
        <f>'Maubawk SC'!I84+'Zero CL'!I84+'New Latawh SC'!I84+'Old Siaha SC'!I84+'College Vaih CL'!I84+'Meisatla CL'!I84+'New Coloney CL'!I84+'Phalrang SC'!I84+'Rawmibawk SC'!I84+'Siahatla SC'!I84+'New Siaha CL'!I84+'Theiva SC'!I84+'Tuipui Ferry SC'!I84+'Kawlchaw E CL'!I84+'Tuisumpu SC'!I84</f>
        <v>49</v>
      </c>
      <c r="J76" s="409">
        <f>'Maubawk SC'!J84+'Zero CL'!J84+'New Latawh SC'!J84+'Old Siaha SC'!J84+'College Vaih CL'!J84+'Meisatla CL'!J84+'New Coloney CL'!J84+'Phalrang SC'!J84+'Rawmibawk SC'!J84+'Siahatla SC'!J84+'New Siaha CL'!J84+'Theiva SC'!J84+'Tuipui Ferry SC'!J84+'Kawlchaw E CL'!J84+'Tuisumpu SC'!J84</f>
        <v>31</v>
      </c>
      <c r="K76" s="409">
        <f>'Maubawk SC'!K84+'Zero CL'!K84+'New Latawh SC'!K84+'Old Siaha SC'!K84+'College Vaih CL'!K84+'Meisatla CL'!K84+'New Coloney CL'!K84+'Phalrang SC'!K84+'Rawmibawk SC'!K84+'Siahatla SC'!K84+'New Siaha CL'!K84+'Theiva SC'!K84+'Tuipui Ferry SC'!K84+'Kawlchaw E CL'!K84+'Tuisumpu SC'!K84</f>
        <v>31</v>
      </c>
      <c r="L76" s="409">
        <f>'Maubawk SC'!L84+'Zero CL'!L84+'New Latawh SC'!L84+'Old Siaha SC'!L84+'College Vaih CL'!L84+'Meisatla CL'!L84+'New Coloney CL'!L84+'Phalrang SC'!L84+'Rawmibawk SC'!L84+'Siahatla SC'!L84+'New Siaha CL'!L84+'Theiva SC'!L84+'Tuipui Ferry SC'!L84+'Kawlchaw E CL'!L84+'Tuisumpu SC'!L84</f>
        <v>47</v>
      </c>
      <c r="M76" s="409">
        <f>'Maubawk SC'!M84+'Zero CL'!M84+'New Latawh SC'!M84+'Old Siaha SC'!M84+'College Vaih CL'!M84+'Meisatla CL'!M84+'New Coloney CL'!M84+'Phalrang SC'!M84+'Rawmibawk SC'!M84+'Siahatla SC'!M84+'New Siaha CL'!M84+'Theiva SC'!M84+'Tuipui Ferry SC'!M84+'Kawlchaw E CL'!M84+'Tuisumpu SC'!M84</f>
        <v>0</v>
      </c>
      <c r="N76" s="409">
        <f>'Maubawk SC'!N84+'Zero CL'!N84+'New Latawh SC'!N84+'Old Siaha SC'!N84+'College Vaih CL'!N84+'Meisatla CL'!N84+'New Coloney CL'!N84+'Phalrang SC'!N84+'Rawmibawk SC'!N84+'Siahatla SC'!N84+'New Siaha CL'!N84+'Theiva SC'!N84+'Tuipui Ferry SC'!N84+'Kawlchaw E CL'!N84+'Tuisumpu SC'!N84</f>
        <v>0</v>
      </c>
      <c r="O76" s="409">
        <f>'Maubawk SC'!O84+'Zero CL'!O84+'New Latawh SC'!O84+'Old Siaha SC'!O84+'College Vaih CL'!O84+'Meisatla CL'!O84+'New Coloney CL'!O84+'Phalrang SC'!O84+'Rawmibawk SC'!O84+'Siahatla SC'!O84+'New Siaha CL'!O84+'Theiva SC'!O84+'Tuipui Ferry SC'!O84+'Kawlchaw E CL'!O84+'Tuisumpu SC'!O84</f>
        <v>0</v>
      </c>
      <c r="P76" s="409">
        <f>'Maubawk SC'!P84+'Zero CL'!P84+'New Latawh SC'!P84+'Old Siaha SC'!P84+'College Vaih CL'!P84+'Meisatla CL'!P84+'New Coloney CL'!P84+'Phalrang SC'!P84+'Rawmibawk SC'!P84+'Siahatla SC'!P84+'New Siaha CL'!P84+'Theiva SC'!P84+'Tuipui Ferry SC'!P84+'Kawlchaw E CL'!P84+'Tuisumpu SC'!P84</f>
        <v>0</v>
      </c>
      <c r="Q76" s="409">
        <f>'Maubawk SC'!Q84+'Zero CL'!Q84+'New Latawh SC'!Q84+'Old Siaha SC'!Q84+'College Vaih CL'!Q84+'Meisatla CL'!Q84+'New Coloney CL'!Q84+'Phalrang SC'!Q84+'Rawmibawk SC'!Q84+'Siahatla SC'!Q84+'New Siaha CL'!Q84+'Theiva SC'!Q84+'Tuipui Ferry SC'!Q84+'Kawlchaw E CL'!Q84+'Tuisumpu SC'!Q84</f>
        <v>0</v>
      </c>
      <c r="R76" s="409">
        <f>'Maubawk SC'!R84+'Zero CL'!R84+'New Latawh SC'!R84+'Old Siaha SC'!R84+'College Vaih CL'!R84+'Meisatla CL'!R84+'New Coloney CL'!R84+'Phalrang SC'!R84+'Rawmibawk SC'!R84+'Siahatla SC'!R84+'New Siaha CL'!R84+'Theiva SC'!R84+'Tuipui Ferry SC'!R84+'Kawlchaw E CL'!R84+'Tuisumpu SC'!R84</f>
        <v>0</v>
      </c>
      <c r="S76" s="409">
        <f>'Maubawk SC'!S84+'Zero CL'!S84+'New Latawh SC'!S84+'Old Siaha SC'!S84+'College Vaih CL'!S84+'Meisatla CL'!S84+'New Coloney CL'!S84+'Phalrang SC'!S84+'Rawmibawk SC'!S84+'Siahatla SC'!S84+'New Siaha CL'!S84+'Theiva SC'!S84+'Tuipui Ferry SC'!S84+'Kawlchaw E CL'!S84+'Tuisumpu SC'!S84</f>
        <v>0</v>
      </c>
      <c r="T76" s="409">
        <f>'Maubawk SC'!T84+'Zero CL'!T84+'New Latawh SC'!T84+'Old Siaha SC'!T84+'College Vaih CL'!T84+'Meisatla CL'!T84+'New Coloney CL'!T84+'Phalrang SC'!T84+'Rawmibawk SC'!T84+'Siahatla SC'!T84+'New Siaha CL'!T84+'Theiva SC'!T84+'Tuipui Ferry SC'!T84+'Kawlchaw E CL'!T84+'Tuisumpu SC'!T84</f>
        <v>192</v>
      </c>
      <c r="U76" s="409">
        <f>'Maubawk SC'!U84+'Zero CL'!U84+'New Latawh SC'!U84+'Old Siaha SC'!U84+'College Vaih CL'!U84+'Meisatla CL'!U84+'New Coloney CL'!U84+'Phalrang SC'!U84+'Rawmibawk SC'!U84+'Siahatla SC'!U84+'New Siaha CL'!U84+'Theiva SC'!U84+'Tuipui Ferry SC'!U84+'Kawlchaw E CL'!U84+'Tuisumpu SC'!U84</f>
        <v>237</v>
      </c>
      <c r="V76" s="171">
        <f t="shared" si="3"/>
        <v>0.810126582278481</v>
      </c>
      <c r="W76" s="199">
        <v>5</v>
      </c>
      <c r="X76" s="177"/>
    </row>
    <row r="77" spans="2:27" ht="12" customHeight="1">
      <c r="B77" s="69" t="str">
        <f t="shared" si="1"/>
        <v>Siaha MC</v>
      </c>
      <c r="C77" s="70">
        <v>77</v>
      </c>
      <c r="D77" s="125"/>
      <c r="E77" s="191">
        <v>5</v>
      </c>
      <c r="F77" s="192" t="s">
        <v>83</v>
      </c>
      <c r="G77" s="193" t="s">
        <v>704</v>
      </c>
      <c r="H77" s="409">
        <f>'Maubawk SC'!H85+'Zero CL'!H85+'New Latawh SC'!H85+'Old Siaha SC'!H85+'College Vaih CL'!H85+'Meisatla CL'!H85+'New Coloney CL'!H85+'Phalrang SC'!H85+'Rawmibawk SC'!H85+'Siahatla SC'!H85+'New Siaha CL'!H85+'Theiva SC'!H85+'Tuipui Ferry SC'!H85+'Kawlchaw E CL'!H85+'Tuisumpu SC'!H85</f>
        <v>34</v>
      </c>
      <c r="I77" s="409">
        <f>'Maubawk SC'!I85+'Zero CL'!I85+'New Latawh SC'!I85+'Old Siaha SC'!I85+'College Vaih CL'!I85+'Meisatla CL'!I85+'New Coloney CL'!I85+'Phalrang SC'!I85+'Rawmibawk SC'!I85+'Siahatla SC'!I85+'New Siaha CL'!I85+'Theiva SC'!I85+'Tuipui Ferry SC'!I85+'Kawlchaw E CL'!I85+'Tuisumpu SC'!I85</f>
        <v>49</v>
      </c>
      <c r="J77" s="409">
        <f>'Maubawk SC'!J85+'Zero CL'!J85+'New Latawh SC'!J85+'Old Siaha SC'!J85+'College Vaih CL'!J85+'Meisatla CL'!J85+'New Coloney CL'!J85+'Phalrang SC'!J85+'Rawmibawk SC'!J85+'Siahatla SC'!J85+'New Siaha CL'!J85+'Theiva SC'!J85+'Tuipui Ferry SC'!J85+'Kawlchaw E CL'!J85+'Tuisumpu SC'!J85</f>
        <v>31</v>
      </c>
      <c r="K77" s="409">
        <f>'Maubawk SC'!K85+'Zero CL'!K85+'New Latawh SC'!K85+'Old Siaha SC'!K85+'College Vaih CL'!K85+'Meisatla CL'!K85+'New Coloney CL'!K85+'Phalrang SC'!K85+'Rawmibawk SC'!K85+'Siahatla SC'!K85+'New Siaha CL'!K85+'Theiva SC'!K85+'Tuipui Ferry SC'!K85+'Kawlchaw E CL'!K85+'Tuisumpu SC'!K85</f>
        <v>31</v>
      </c>
      <c r="L77" s="409">
        <f>'Maubawk SC'!L85+'Zero CL'!L85+'New Latawh SC'!L85+'Old Siaha SC'!L85+'College Vaih CL'!L85+'Meisatla CL'!L85+'New Coloney CL'!L85+'Phalrang SC'!L85+'Rawmibawk SC'!L85+'Siahatla SC'!L85+'New Siaha CL'!L85+'Theiva SC'!L85+'Tuipui Ferry SC'!L85+'Kawlchaw E CL'!L85+'Tuisumpu SC'!L85</f>
        <v>47</v>
      </c>
      <c r="M77" s="409">
        <f>'Maubawk SC'!M85+'Zero CL'!M85+'New Latawh SC'!M85+'Old Siaha SC'!M85+'College Vaih CL'!M85+'Meisatla CL'!M85+'New Coloney CL'!M85+'Phalrang SC'!M85+'Rawmibawk SC'!M85+'Siahatla SC'!M85+'New Siaha CL'!M85+'Theiva SC'!M85+'Tuipui Ferry SC'!M85+'Kawlchaw E CL'!M85+'Tuisumpu SC'!M85</f>
        <v>0</v>
      </c>
      <c r="N77" s="409">
        <f>'Maubawk SC'!N85+'Zero CL'!N85+'New Latawh SC'!N85+'Old Siaha SC'!N85+'College Vaih CL'!N85+'Meisatla CL'!N85+'New Coloney CL'!N85+'Phalrang SC'!N85+'Rawmibawk SC'!N85+'Siahatla SC'!N85+'New Siaha CL'!N85+'Theiva SC'!N85+'Tuipui Ferry SC'!N85+'Kawlchaw E CL'!N85+'Tuisumpu SC'!N85</f>
        <v>0</v>
      </c>
      <c r="O77" s="409">
        <f>'Maubawk SC'!O85+'Zero CL'!O85+'New Latawh SC'!O85+'Old Siaha SC'!O85+'College Vaih CL'!O85+'Meisatla CL'!O85+'New Coloney CL'!O85+'Phalrang SC'!O85+'Rawmibawk SC'!O85+'Siahatla SC'!O85+'New Siaha CL'!O85+'Theiva SC'!O85+'Tuipui Ferry SC'!O85+'Kawlchaw E CL'!O85+'Tuisumpu SC'!O85</f>
        <v>0</v>
      </c>
      <c r="P77" s="409">
        <f>'Maubawk SC'!P85+'Zero CL'!P85+'New Latawh SC'!P85+'Old Siaha SC'!P85+'College Vaih CL'!P85+'Meisatla CL'!P85+'New Coloney CL'!P85+'Phalrang SC'!P85+'Rawmibawk SC'!P85+'Siahatla SC'!P85+'New Siaha CL'!P85+'Theiva SC'!P85+'Tuipui Ferry SC'!P85+'Kawlchaw E CL'!P85+'Tuisumpu SC'!P85</f>
        <v>0</v>
      </c>
      <c r="Q77" s="409">
        <f>'Maubawk SC'!Q85+'Zero CL'!Q85+'New Latawh SC'!Q85+'Old Siaha SC'!Q85+'College Vaih CL'!Q85+'Meisatla CL'!Q85+'New Coloney CL'!Q85+'Phalrang SC'!Q85+'Rawmibawk SC'!Q85+'Siahatla SC'!Q85+'New Siaha CL'!Q85+'Theiva SC'!Q85+'Tuipui Ferry SC'!Q85+'Kawlchaw E CL'!Q85+'Tuisumpu SC'!Q85</f>
        <v>0</v>
      </c>
      <c r="R77" s="409">
        <f>'Maubawk SC'!R85+'Zero CL'!R85+'New Latawh SC'!R85+'Old Siaha SC'!R85+'College Vaih CL'!R85+'Meisatla CL'!R85+'New Coloney CL'!R85+'Phalrang SC'!R85+'Rawmibawk SC'!R85+'Siahatla SC'!R85+'New Siaha CL'!R85+'Theiva SC'!R85+'Tuipui Ferry SC'!R85+'Kawlchaw E CL'!R85+'Tuisumpu SC'!R85</f>
        <v>0</v>
      </c>
      <c r="S77" s="409">
        <f>'Maubawk SC'!S85+'Zero CL'!S85+'New Latawh SC'!S85+'Old Siaha SC'!S85+'College Vaih CL'!S85+'Meisatla CL'!S85+'New Coloney CL'!S85+'Phalrang SC'!S85+'Rawmibawk SC'!S85+'Siahatla SC'!S85+'New Siaha CL'!S85+'Theiva SC'!S85+'Tuipui Ferry SC'!S85+'Kawlchaw E CL'!S85+'Tuisumpu SC'!S85</f>
        <v>0</v>
      </c>
      <c r="T77" s="409">
        <f>'Maubawk SC'!T85+'Zero CL'!T85+'New Latawh SC'!T85+'Old Siaha SC'!T85+'College Vaih CL'!T85+'Meisatla CL'!T85+'New Coloney CL'!T85+'Phalrang SC'!T85+'Rawmibawk SC'!T85+'Siahatla SC'!T85+'New Siaha CL'!T85+'Theiva SC'!T85+'Tuipui Ferry SC'!T85+'Kawlchaw E CL'!T85+'Tuisumpu SC'!T85</f>
        <v>192</v>
      </c>
      <c r="U77" s="409">
        <f>'Maubawk SC'!U85+'Zero CL'!U85+'New Latawh SC'!U85+'Old Siaha SC'!U85+'College Vaih CL'!U85+'Meisatla CL'!U85+'New Coloney CL'!U85+'Phalrang SC'!U85+'Rawmibawk SC'!U85+'Siahatla SC'!U85+'New Siaha CL'!U85+'Theiva SC'!U85+'Tuipui Ferry SC'!U85+'Kawlchaw E CL'!U85+'Tuisumpu SC'!U85</f>
        <v>237</v>
      </c>
      <c r="V77" s="171">
        <f t="shared" si="3"/>
        <v>0.810126582278481</v>
      </c>
      <c r="W77" s="164"/>
      <c r="X77" s="177"/>
    </row>
    <row r="78" spans="2:27" ht="12" customHeight="1">
      <c r="B78" s="69" t="str">
        <f t="shared" si="1"/>
        <v>Siaha MC</v>
      </c>
      <c r="C78" s="70">
        <v>78</v>
      </c>
      <c r="D78" s="125"/>
      <c r="E78" s="191">
        <v>6</v>
      </c>
      <c r="F78" s="192" t="s">
        <v>84</v>
      </c>
      <c r="G78" s="193" t="s">
        <v>704</v>
      </c>
      <c r="H78" s="409">
        <f>'Maubawk SC'!H86+'Zero CL'!H86+'New Latawh SC'!H86+'Old Siaha SC'!H86+'College Vaih CL'!H86+'Meisatla CL'!H86+'New Coloney CL'!H86+'Phalrang SC'!H86+'Rawmibawk SC'!H86+'Siahatla SC'!H86+'New Siaha CL'!H86+'Theiva SC'!H86+'Tuipui Ferry SC'!H86+'Kawlchaw E CL'!H86+'Tuisumpu SC'!H86</f>
        <v>35</v>
      </c>
      <c r="I78" s="409">
        <f>'Maubawk SC'!I86+'Zero CL'!I86+'New Latawh SC'!I86+'Old Siaha SC'!I86+'College Vaih CL'!I86+'Meisatla CL'!I86+'New Coloney CL'!I86+'Phalrang SC'!I86+'Rawmibawk SC'!I86+'Siahatla SC'!I86+'New Siaha CL'!I86+'Theiva SC'!I86+'Tuipui Ferry SC'!I86+'Kawlchaw E CL'!I86+'Tuisumpu SC'!I86</f>
        <v>50</v>
      </c>
      <c r="J78" s="409">
        <f>'Maubawk SC'!J86+'Zero CL'!J86+'New Latawh SC'!J86+'Old Siaha SC'!J86+'College Vaih CL'!J86+'Meisatla CL'!J86+'New Coloney CL'!J86+'Phalrang SC'!J86+'Rawmibawk SC'!J86+'Siahatla SC'!J86+'New Siaha CL'!J86+'Theiva SC'!J86+'Tuipui Ferry SC'!J86+'Kawlchaw E CL'!J86+'Tuisumpu SC'!J86</f>
        <v>32</v>
      </c>
      <c r="K78" s="409">
        <f>'Maubawk SC'!K86+'Zero CL'!K86+'New Latawh SC'!K86+'Old Siaha SC'!K86+'College Vaih CL'!K86+'Meisatla CL'!K86+'New Coloney CL'!K86+'Phalrang SC'!K86+'Rawmibawk SC'!K86+'Siahatla SC'!K86+'New Siaha CL'!K86+'Theiva SC'!K86+'Tuipui Ferry SC'!K86+'Kawlchaw E CL'!K86+'Tuisumpu SC'!K86</f>
        <v>31</v>
      </c>
      <c r="L78" s="409">
        <f>'Maubawk SC'!L86+'Zero CL'!L86+'New Latawh SC'!L86+'Old Siaha SC'!L86+'College Vaih CL'!L86+'Meisatla CL'!L86+'New Coloney CL'!L86+'Phalrang SC'!L86+'Rawmibawk SC'!L86+'Siahatla SC'!L86+'New Siaha CL'!L86+'Theiva SC'!L86+'Tuipui Ferry SC'!L86+'Kawlchaw E CL'!L86+'Tuisumpu SC'!L86</f>
        <v>48</v>
      </c>
      <c r="M78" s="409">
        <f>'Maubawk SC'!M86+'Zero CL'!M86+'New Latawh SC'!M86+'Old Siaha SC'!M86+'College Vaih CL'!M86+'Meisatla CL'!M86+'New Coloney CL'!M86+'Phalrang SC'!M86+'Rawmibawk SC'!M86+'Siahatla SC'!M86+'New Siaha CL'!M86+'Theiva SC'!M86+'Tuipui Ferry SC'!M86+'Kawlchaw E CL'!M86+'Tuisumpu SC'!M86</f>
        <v>0</v>
      </c>
      <c r="N78" s="409">
        <f>'Maubawk SC'!N86+'Zero CL'!N86+'New Latawh SC'!N86+'Old Siaha SC'!N86+'College Vaih CL'!N86+'Meisatla CL'!N86+'New Coloney CL'!N86+'Phalrang SC'!N86+'Rawmibawk SC'!N86+'Siahatla SC'!N86+'New Siaha CL'!N86+'Theiva SC'!N86+'Tuipui Ferry SC'!N86+'Kawlchaw E CL'!N86+'Tuisumpu SC'!N86</f>
        <v>0</v>
      </c>
      <c r="O78" s="409">
        <f>'Maubawk SC'!O86+'Zero CL'!O86+'New Latawh SC'!O86+'Old Siaha SC'!O86+'College Vaih CL'!O86+'Meisatla CL'!O86+'New Coloney CL'!O86+'Phalrang SC'!O86+'Rawmibawk SC'!O86+'Siahatla SC'!O86+'New Siaha CL'!O86+'Theiva SC'!O86+'Tuipui Ferry SC'!O86+'Kawlchaw E CL'!O86+'Tuisumpu SC'!O86</f>
        <v>0</v>
      </c>
      <c r="P78" s="409">
        <f>'Maubawk SC'!P86+'Zero CL'!P86+'New Latawh SC'!P86+'Old Siaha SC'!P86+'College Vaih CL'!P86+'Meisatla CL'!P86+'New Coloney CL'!P86+'Phalrang SC'!P86+'Rawmibawk SC'!P86+'Siahatla SC'!P86+'New Siaha CL'!P86+'Theiva SC'!P86+'Tuipui Ferry SC'!P86+'Kawlchaw E CL'!P86+'Tuisumpu SC'!P86</f>
        <v>0</v>
      </c>
      <c r="Q78" s="409">
        <f>'Maubawk SC'!Q86+'Zero CL'!Q86+'New Latawh SC'!Q86+'Old Siaha SC'!Q86+'College Vaih CL'!Q86+'Meisatla CL'!Q86+'New Coloney CL'!Q86+'Phalrang SC'!Q86+'Rawmibawk SC'!Q86+'Siahatla SC'!Q86+'New Siaha CL'!Q86+'Theiva SC'!Q86+'Tuipui Ferry SC'!Q86+'Kawlchaw E CL'!Q86+'Tuisumpu SC'!Q86</f>
        <v>0</v>
      </c>
      <c r="R78" s="409">
        <f>'Maubawk SC'!R86+'Zero CL'!R86+'New Latawh SC'!R86+'Old Siaha SC'!R86+'College Vaih CL'!R86+'Meisatla CL'!R86+'New Coloney CL'!R86+'Phalrang SC'!R86+'Rawmibawk SC'!R86+'Siahatla SC'!R86+'New Siaha CL'!R86+'Theiva SC'!R86+'Tuipui Ferry SC'!R86+'Kawlchaw E CL'!R86+'Tuisumpu SC'!R86</f>
        <v>0</v>
      </c>
      <c r="S78" s="409">
        <f>'Maubawk SC'!S86+'Zero CL'!S86+'New Latawh SC'!S86+'Old Siaha SC'!S86+'College Vaih CL'!S86+'Meisatla CL'!S86+'New Coloney CL'!S86+'Phalrang SC'!S86+'Rawmibawk SC'!S86+'Siahatla SC'!S86+'New Siaha CL'!S86+'Theiva SC'!S86+'Tuipui Ferry SC'!S86+'Kawlchaw E CL'!S86+'Tuisumpu SC'!S86</f>
        <v>0</v>
      </c>
      <c r="T78" s="409">
        <f>'Maubawk SC'!T86+'Zero CL'!T86+'New Latawh SC'!T86+'Old Siaha SC'!T86+'College Vaih CL'!T86+'Meisatla CL'!T86+'New Coloney CL'!T86+'Phalrang SC'!T86+'Rawmibawk SC'!T86+'Siahatla SC'!T86+'New Siaha CL'!T86+'Theiva SC'!T86+'Tuipui Ferry SC'!T86+'Kawlchaw E CL'!T86+'Tuisumpu SC'!T86</f>
        <v>196</v>
      </c>
      <c r="U78" s="409">
        <f>'Maubawk SC'!U86+'Zero CL'!U86+'New Latawh SC'!U86+'Old Siaha SC'!U86+'College Vaih CL'!U86+'Meisatla CL'!U86+'New Coloney CL'!U86+'Phalrang SC'!U86+'Rawmibawk SC'!U86+'Siahatla SC'!U86+'New Siaha CL'!U86+'Theiva SC'!U86+'Tuipui Ferry SC'!U86+'Kawlchaw E CL'!U86+'Tuisumpu SC'!U86</f>
        <v>237</v>
      </c>
      <c r="V78" s="171">
        <f t="shared" si="3"/>
        <v>0.8270042194092827</v>
      </c>
      <c r="W78" s="164"/>
      <c r="X78" s="177"/>
    </row>
    <row r="79" spans="2:27" ht="12" customHeight="1">
      <c r="B79" s="69" t="str">
        <f t="shared" si="1"/>
        <v>Siaha MC</v>
      </c>
      <c r="C79" s="70">
        <v>79</v>
      </c>
      <c r="D79" s="125"/>
      <c r="E79" s="348">
        <v>7</v>
      </c>
      <c r="F79" s="192" t="s">
        <v>270</v>
      </c>
      <c r="G79" s="193" t="s">
        <v>704</v>
      </c>
      <c r="H79" s="409">
        <f>'Maubawk SC'!H87+'Zero CL'!H87+'New Latawh SC'!H87+'Old Siaha SC'!H87+'College Vaih CL'!H87+'Meisatla CL'!H87+'New Coloney CL'!H87+'Phalrang SC'!H87+'Rawmibawk SC'!H87+'Siahatla SC'!H87+'New Siaha CL'!H87+'Theiva SC'!H87+'Tuipui Ferry SC'!H87+'Kawlchaw E CL'!H87+'Tuisumpu SC'!H87</f>
        <v>51</v>
      </c>
      <c r="I79" s="409">
        <f>'Maubawk SC'!I87+'Zero CL'!I87+'New Latawh SC'!I87+'Old Siaha SC'!I87+'College Vaih CL'!I87+'Meisatla CL'!I87+'New Coloney CL'!I87+'Phalrang SC'!I87+'Rawmibawk SC'!I87+'Siahatla SC'!I87+'New Siaha CL'!I87+'Theiva SC'!I87+'Tuipui Ferry SC'!I87+'Kawlchaw E CL'!I87+'Tuisumpu SC'!I87</f>
        <v>48</v>
      </c>
      <c r="J79" s="409">
        <f>'Maubawk SC'!J87+'Zero CL'!J87+'New Latawh SC'!J87+'Old Siaha SC'!J87+'College Vaih CL'!J87+'Meisatla CL'!J87+'New Coloney CL'!J87+'Phalrang SC'!J87+'Rawmibawk SC'!J87+'Siahatla SC'!J87+'New Siaha CL'!J87+'Theiva SC'!J87+'Tuipui Ferry SC'!J87+'Kawlchaw E CL'!J87+'Tuisumpu SC'!J87</f>
        <v>45</v>
      </c>
      <c r="K79" s="409">
        <f>'Maubawk SC'!K87+'Zero CL'!K87+'New Latawh SC'!K87+'Old Siaha SC'!K87+'College Vaih CL'!K87+'Meisatla CL'!K87+'New Coloney CL'!K87+'Phalrang SC'!K87+'Rawmibawk SC'!K87+'Siahatla SC'!K87+'New Siaha CL'!K87+'Theiva SC'!K87+'Tuipui Ferry SC'!K87+'Kawlchaw E CL'!K87+'Tuisumpu SC'!K87</f>
        <v>30</v>
      </c>
      <c r="L79" s="409">
        <f>'Maubawk SC'!L87+'Zero CL'!L87+'New Latawh SC'!L87+'Old Siaha SC'!L87+'College Vaih CL'!L87+'Meisatla CL'!L87+'New Coloney CL'!L87+'Phalrang SC'!L87+'Rawmibawk SC'!L87+'Siahatla SC'!L87+'New Siaha CL'!L87+'Theiva SC'!L87+'Tuipui Ferry SC'!L87+'Kawlchaw E CL'!L87+'Tuisumpu SC'!L87</f>
        <v>49</v>
      </c>
      <c r="M79" s="409">
        <f>'Maubawk SC'!M87+'Zero CL'!M87+'New Latawh SC'!M87+'Old Siaha SC'!M87+'College Vaih CL'!M87+'Meisatla CL'!M87+'New Coloney CL'!M87+'Phalrang SC'!M87+'Rawmibawk SC'!M87+'Siahatla SC'!M87+'New Siaha CL'!M87+'Theiva SC'!M87+'Tuipui Ferry SC'!M87+'Kawlchaw E CL'!M87+'Tuisumpu SC'!M87</f>
        <v>0</v>
      </c>
      <c r="N79" s="409">
        <f>'Maubawk SC'!N87+'Zero CL'!N87+'New Latawh SC'!N87+'Old Siaha SC'!N87+'College Vaih CL'!N87+'Meisatla CL'!N87+'New Coloney CL'!N87+'Phalrang SC'!N87+'Rawmibawk SC'!N87+'Siahatla SC'!N87+'New Siaha CL'!N87+'Theiva SC'!N87+'Tuipui Ferry SC'!N87+'Kawlchaw E CL'!N87+'Tuisumpu SC'!N87</f>
        <v>0</v>
      </c>
      <c r="O79" s="409">
        <f>'Maubawk SC'!O87+'Zero CL'!O87+'New Latawh SC'!O87+'Old Siaha SC'!O87+'College Vaih CL'!O87+'Meisatla CL'!O87+'New Coloney CL'!O87+'Phalrang SC'!O87+'Rawmibawk SC'!O87+'Siahatla SC'!O87+'New Siaha CL'!O87+'Theiva SC'!O87+'Tuipui Ferry SC'!O87+'Kawlchaw E CL'!O87+'Tuisumpu SC'!O87</f>
        <v>0</v>
      </c>
      <c r="P79" s="409">
        <f>'Maubawk SC'!P87+'Zero CL'!P87+'New Latawh SC'!P87+'Old Siaha SC'!P87+'College Vaih CL'!P87+'Meisatla CL'!P87+'New Coloney CL'!P87+'Phalrang SC'!P87+'Rawmibawk SC'!P87+'Siahatla SC'!P87+'New Siaha CL'!P87+'Theiva SC'!P87+'Tuipui Ferry SC'!P87+'Kawlchaw E CL'!P87+'Tuisumpu SC'!P87</f>
        <v>0</v>
      </c>
      <c r="Q79" s="409">
        <f>'Maubawk SC'!Q87+'Zero CL'!Q87+'New Latawh SC'!Q87+'Old Siaha SC'!Q87+'College Vaih CL'!Q87+'Meisatla CL'!Q87+'New Coloney CL'!Q87+'Phalrang SC'!Q87+'Rawmibawk SC'!Q87+'Siahatla SC'!Q87+'New Siaha CL'!Q87+'Theiva SC'!Q87+'Tuipui Ferry SC'!Q87+'Kawlchaw E CL'!Q87+'Tuisumpu SC'!Q87</f>
        <v>0</v>
      </c>
      <c r="R79" s="409">
        <f>'Maubawk SC'!R87+'Zero CL'!R87+'New Latawh SC'!R87+'Old Siaha SC'!R87+'College Vaih CL'!R87+'Meisatla CL'!R87+'New Coloney CL'!R87+'Phalrang SC'!R87+'Rawmibawk SC'!R87+'Siahatla SC'!R87+'New Siaha CL'!R87+'Theiva SC'!R87+'Tuipui Ferry SC'!R87+'Kawlchaw E CL'!R87+'Tuisumpu SC'!R87</f>
        <v>0</v>
      </c>
      <c r="S79" s="409">
        <f>'Maubawk SC'!S87+'Zero CL'!S87+'New Latawh SC'!S87+'Old Siaha SC'!S87+'College Vaih CL'!S87+'Meisatla CL'!S87+'New Coloney CL'!S87+'Phalrang SC'!S87+'Rawmibawk SC'!S87+'Siahatla SC'!S87+'New Siaha CL'!S87+'Theiva SC'!S87+'Tuipui Ferry SC'!S87+'Kawlchaw E CL'!S87+'Tuisumpu SC'!S87</f>
        <v>0</v>
      </c>
      <c r="T79" s="409">
        <f>'Maubawk SC'!T87+'Zero CL'!T87+'New Latawh SC'!T87+'Old Siaha SC'!T87+'College Vaih CL'!T87+'Meisatla CL'!T87+'New Coloney CL'!T87+'Phalrang SC'!T87+'Rawmibawk SC'!T87+'Siahatla SC'!T87+'New Siaha CL'!T87+'Theiva SC'!T87+'Tuipui Ferry SC'!T87+'Kawlchaw E CL'!T87+'Tuisumpu SC'!T87</f>
        <v>223</v>
      </c>
      <c r="U79" s="409">
        <f>'Maubawk SC'!U87+'Zero CL'!U87+'New Latawh SC'!U87+'Old Siaha SC'!U87+'College Vaih CL'!U87+'Meisatla CL'!U87+'New Coloney CL'!U87+'Phalrang SC'!U87+'Rawmibawk SC'!U87+'Siahatla SC'!U87+'New Siaha CL'!U87+'Theiva SC'!U87+'Tuipui Ferry SC'!U87+'Kawlchaw E CL'!U87+'Tuisumpu SC'!U87</f>
        <v>237</v>
      </c>
      <c r="V79" s="171">
        <f t="shared" si="3"/>
        <v>0.94092827004219415</v>
      </c>
      <c r="W79" s="199">
        <v>10</v>
      </c>
      <c r="X79" s="177"/>
    </row>
    <row r="80" spans="2:27" ht="12" customHeight="1">
      <c r="B80" s="69" t="str">
        <f t="shared" si="1"/>
        <v>Siaha MC</v>
      </c>
      <c r="C80" s="70">
        <v>80</v>
      </c>
      <c r="D80" s="125"/>
      <c r="E80" s="348">
        <v>8</v>
      </c>
      <c r="F80" s="192" t="s">
        <v>271</v>
      </c>
      <c r="G80" s="193" t="s">
        <v>704</v>
      </c>
      <c r="H80" s="409">
        <f>'Maubawk SC'!H88+'Zero CL'!H88+'New Latawh SC'!H88+'Old Siaha SC'!H88+'College Vaih CL'!H88+'Meisatla CL'!H88+'New Coloney CL'!H88+'Phalrang SC'!H88+'Rawmibawk SC'!H88+'Siahatla SC'!H88+'New Siaha CL'!H88+'Theiva SC'!H88+'Tuipui Ferry SC'!H88+'Kawlchaw E CL'!H88+'Tuisumpu SC'!H88</f>
        <v>34</v>
      </c>
      <c r="I80" s="409">
        <f>'Maubawk SC'!I88+'Zero CL'!I88+'New Latawh SC'!I88+'Old Siaha SC'!I88+'College Vaih CL'!I88+'Meisatla CL'!I88+'New Coloney CL'!I88+'Phalrang SC'!I88+'Rawmibawk SC'!I88+'Siahatla SC'!I88+'New Siaha CL'!I88+'Theiva SC'!I88+'Tuipui Ferry SC'!I88+'Kawlchaw E CL'!I88+'Tuisumpu SC'!I88</f>
        <v>14</v>
      </c>
      <c r="J80" s="409">
        <f>'Maubawk SC'!J88+'Zero CL'!J88+'New Latawh SC'!J88+'Old Siaha SC'!J88+'College Vaih CL'!J88+'Meisatla CL'!J88+'New Coloney CL'!J88+'Phalrang SC'!J88+'Rawmibawk SC'!J88+'Siahatla SC'!J88+'New Siaha CL'!J88+'Theiva SC'!J88+'Tuipui Ferry SC'!J88+'Kawlchaw E CL'!J88+'Tuisumpu SC'!J88</f>
        <v>10</v>
      </c>
      <c r="K80" s="409">
        <f>'Maubawk SC'!K88+'Zero CL'!K88+'New Latawh SC'!K88+'Old Siaha SC'!K88+'College Vaih CL'!K88+'Meisatla CL'!K88+'New Coloney CL'!K88+'Phalrang SC'!K88+'Rawmibawk SC'!K88+'Siahatla SC'!K88+'New Siaha CL'!K88+'Theiva SC'!K88+'Tuipui Ferry SC'!K88+'Kawlchaw E CL'!K88+'Tuisumpu SC'!K88</f>
        <v>28</v>
      </c>
      <c r="L80" s="409">
        <f>'Maubawk SC'!L88+'Zero CL'!L88+'New Latawh SC'!L88+'Old Siaha SC'!L88+'College Vaih CL'!L88+'Meisatla CL'!L88+'New Coloney CL'!L88+'Phalrang SC'!L88+'Rawmibawk SC'!L88+'Siahatla SC'!L88+'New Siaha CL'!L88+'Theiva SC'!L88+'Tuipui Ferry SC'!L88+'Kawlchaw E CL'!L88+'Tuisumpu SC'!L88</f>
        <v>39</v>
      </c>
      <c r="M80" s="409">
        <f>'Maubawk SC'!M88+'Zero CL'!M88+'New Latawh SC'!M88+'Old Siaha SC'!M88+'College Vaih CL'!M88+'Meisatla CL'!M88+'New Coloney CL'!M88+'Phalrang SC'!M88+'Rawmibawk SC'!M88+'Siahatla SC'!M88+'New Siaha CL'!M88+'Theiva SC'!M88+'Tuipui Ferry SC'!M88+'Kawlchaw E CL'!M88+'Tuisumpu SC'!M88</f>
        <v>0</v>
      </c>
      <c r="N80" s="409">
        <f>'Maubawk SC'!N88+'Zero CL'!N88+'New Latawh SC'!N88+'Old Siaha SC'!N88+'College Vaih CL'!N88+'Meisatla CL'!N88+'New Coloney CL'!N88+'Phalrang SC'!N88+'Rawmibawk SC'!N88+'Siahatla SC'!N88+'New Siaha CL'!N88+'Theiva SC'!N88+'Tuipui Ferry SC'!N88+'Kawlchaw E CL'!N88+'Tuisumpu SC'!N88</f>
        <v>0</v>
      </c>
      <c r="O80" s="409">
        <f>'Maubawk SC'!O88+'Zero CL'!O88+'New Latawh SC'!O88+'Old Siaha SC'!O88+'College Vaih CL'!O88+'Meisatla CL'!O88+'New Coloney CL'!O88+'Phalrang SC'!O88+'Rawmibawk SC'!O88+'Siahatla SC'!O88+'New Siaha CL'!O88+'Theiva SC'!O88+'Tuipui Ferry SC'!O88+'Kawlchaw E CL'!O88+'Tuisumpu SC'!O88</f>
        <v>0</v>
      </c>
      <c r="P80" s="409">
        <f>'Maubawk SC'!P88+'Zero CL'!P88+'New Latawh SC'!P88+'Old Siaha SC'!P88+'College Vaih CL'!P88+'Meisatla CL'!P88+'New Coloney CL'!P88+'Phalrang SC'!P88+'Rawmibawk SC'!P88+'Siahatla SC'!P88+'New Siaha CL'!P88+'Theiva SC'!P88+'Tuipui Ferry SC'!P88+'Kawlchaw E CL'!P88+'Tuisumpu SC'!P88</f>
        <v>0</v>
      </c>
      <c r="Q80" s="409">
        <f>'Maubawk SC'!Q88+'Zero CL'!Q88+'New Latawh SC'!Q88+'Old Siaha SC'!Q88+'College Vaih CL'!Q88+'Meisatla CL'!Q88+'New Coloney CL'!Q88+'Phalrang SC'!Q88+'Rawmibawk SC'!Q88+'Siahatla SC'!Q88+'New Siaha CL'!Q88+'Theiva SC'!Q88+'Tuipui Ferry SC'!Q88+'Kawlchaw E CL'!Q88+'Tuisumpu SC'!Q88</f>
        <v>0</v>
      </c>
      <c r="R80" s="409">
        <f>'Maubawk SC'!R88+'Zero CL'!R88+'New Latawh SC'!R88+'Old Siaha SC'!R88+'College Vaih CL'!R88+'Meisatla CL'!R88+'New Coloney CL'!R88+'Phalrang SC'!R88+'Rawmibawk SC'!R88+'Siahatla SC'!R88+'New Siaha CL'!R88+'Theiva SC'!R88+'Tuipui Ferry SC'!R88+'Kawlchaw E CL'!R88+'Tuisumpu SC'!R88</f>
        <v>0</v>
      </c>
      <c r="S80" s="409">
        <f>'Maubawk SC'!S88+'Zero CL'!S88+'New Latawh SC'!S88+'Old Siaha SC'!S88+'College Vaih CL'!S88+'Meisatla CL'!S88+'New Coloney CL'!S88+'Phalrang SC'!S88+'Rawmibawk SC'!S88+'Siahatla SC'!S88+'New Siaha CL'!S88+'Theiva SC'!S88+'Tuipui Ferry SC'!S88+'Kawlchaw E CL'!S88+'Tuisumpu SC'!S88</f>
        <v>0</v>
      </c>
      <c r="T80" s="409">
        <f>'Maubawk SC'!T88+'Zero CL'!T88+'New Latawh SC'!T88+'Old Siaha SC'!T88+'College Vaih CL'!T88+'Meisatla CL'!T88+'New Coloney CL'!T88+'Phalrang SC'!T88+'Rawmibawk SC'!T88+'Siahatla SC'!T88+'New Siaha CL'!T88+'Theiva SC'!T88+'Tuipui Ferry SC'!T88+'Kawlchaw E CL'!T88+'Tuisumpu SC'!T88</f>
        <v>125</v>
      </c>
      <c r="U80" s="409">
        <f>'Maubawk SC'!U88+'Zero CL'!U88+'New Latawh SC'!U88+'Old Siaha SC'!U88+'College Vaih CL'!U88+'Meisatla CL'!U88+'New Coloney CL'!U88+'Phalrang SC'!U88+'Rawmibawk SC'!U88+'Siahatla SC'!U88+'New Siaha CL'!U88+'Theiva SC'!U88+'Tuipui Ferry SC'!U88+'Kawlchaw E CL'!U88+'Tuisumpu SC'!U88</f>
        <v>598.68235119056749</v>
      </c>
      <c r="V80" s="171">
        <f t="shared" si="3"/>
        <v>0.20879185723684554</v>
      </c>
      <c r="W80" s="199">
        <v>5</v>
      </c>
      <c r="X80" s="200" t="s">
        <v>796</v>
      </c>
    </row>
    <row r="81" spans="2:24" ht="12" customHeight="1">
      <c r="B81" s="69" t="str">
        <f t="shared" si="1"/>
        <v>Siaha MC</v>
      </c>
      <c r="C81" s="70">
        <v>81</v>
      </c>
      <c r="D81" s="125"/>
      <c r="E81" s="191">
        <v>9</v>
      </c>
      <c r="F81" s="192" t="s">
        <v>272</v>
      </c>
      <c r="G81" s="193" t="s">
        <v>704</v>
      </c>
      <c r="H81" s="409">
        <f>'Maubawk SC'!H89+'Zero CL'!H89+'New Latawh SC'!H89+'Old Siaha SC'!H89+'College Vaih CL'!H89+'Meisatla CL'!H89+'New Coloney CL'!H89+'Phalrang SC'!H89+'Rawmibawk SC'!H89+'Siahatla SC'!H89+'New Siaha CL'!H89+'Theiva SC'!H89+'Tuipui Ferry SC'!H89+'Kawlchaw E CL'!H89+'Tuisumpu SC'!H89</f>
        <v>20</v>
      </c>
      <c r="I81" s="409">
        <f>'Maubawk SC'!I89+'Zero CL'!I89+'New Latawh SC'!I89+'Old Siaha SC'!I89+'College Vaih CL'!I89+'Meisatla CL'!I89+'New Coloney CL'!I89+'Phalrang SC'!I89+'Rawmibawk SC'!I89+'Siahatla SC'!I89+'New Siaha CL'!I89+'Theiva SC'!I89+'Tuipui Ferry SC'!I89+'Kawlchaw E CL'!I89+'Tuisumpu SC'!I89</f>
        <v>11</v>
      </c>
      <c r="J81" s="409">
        <f>'Maubawk SC'!J89+'Zero CL'!J89+'New Latawh SC'!J89+'Old Siaha SC'!J89+'College Vaih CL'!J89+'Meisatla CL'!J89+'New Coloney CL'!J89+'Phalrang SC'!J89+'Rawmibawk SC'!J89+'Siahatla SC'!J89+'New Siaha CL'!J89+'Theiva SC'!J89+'Tuipui Ferry SC'!J89+'Kawlchaw E CL'!J89+'Tuisumpu SC'!J89</f>
        <v>6</v>
      </c>
      <c r="K81" s="409">
        <f>'Maubawk SC'!K89+'Zero CL'!K89+'New Latawh SC'!K89+'Old Siaha SC'!K89+'College Vaih CL'!K89+'Meisatla CL'!K89+'New Coloney CL'!K89+'Phalrang SC'!K89+'Rawmibawk SC'!K89+'Siahatla SC'!K89+'New Siaha CL'!K89+'Theiva SC'!K89+'Tuipui Ferry SC'!K89+'Kawlchaw E CL'!K89+'Tuisumpu SC'!K89</f>
        <v>45</v>
      </c>
      <c r="L81" s="409">
        <f>'Maubawk SC'!L89+'Zero CL'!L89+'New Latawh SC'!L89+'Old Siaha SC'!L89+'College Vaih CL'!L89+'Meisatla CL'!L89+'New Coloney CL'!L89+'Phalrang SC'!L89+'Rawmibawk SC'!L89+'Siahatla SC'!L89+'New Siaha CL'!L89+'Theiva SC'!L89+'Tuipui Ferry SC'!L89+'Kawlchaw E CL'!L89+'Tuisumpu SC'!L89</f>
        <v>27</v>
      </c>
      <c r="M81" s="409">
        <f>'Maubawk SC'!M89+'Zero CL'!M89+'New Latawh SC'!M89+'Old Siaha SC'!M89+'College Vaih CL'!M89+'Meisatla CL'!M89+'New Coloney CL'!M89+'Phalrang SC'!M89+'Rawmibawk SC'!M89+'Siahatla SC'!M89+'New Siaha CL'!M89+'Theiva SC'!M89+'Tuipui Ferry SC'!M89+'Kawlchaw E CL'!M89+'Tuisumpu SC'!M89</f>
        <v>0</v>
      </c>
      <c r="N81" s="409">
        <f>'Maubawk SC'!N89+'Zero CL'!N89+'New Latawh SC'!N89+'Old Siaha SC'!N89+'College Vaih CL'!N89+'Meisatla CL'!N89+'New Coloney CL'!N89+'Phalrang SC'!N89+'Rawmibawk SC'!N89+'Siahatla SC'!N89+'New Siaha CL'!N89+'Theiva SC'!N89+'Tuipui Ferry SC'!N89+'Kawlchaw E CL'!N89+'Tuisumpu SC'!N89</f>
        <v>0</v>
      </c>
      <c r="O81" s="409">
        <f>'Maubawk SC'!O89+'Zero CL'!O89+'New Latawh SC'!O89+'Old Siaha SC'!O89+'College Vaih CL'!O89+'Meisatla CL'!O89+'New Coloney CL'!O89+'Phalrang SC'!O89+'Rawmibawk SC'!O89+'Siahatla SC'!O89+'New Siaha CL'!O89+'Theiva SC'!O89+'Tuipui Ferry SC'!O89+'Kawlchaw E CL'!O89+'Tuisumpu SC'!O89</f>
        <v>0</v>
      </c>
      <c r="P81" s="409">
        <f>'Maubawk SC'!P89+'Zero CL'!P89+'New Latawh SC'!P89+'Old Siaha SC'!P89+'College Vaih CL'!P89+'Meisatla CL'!P89+'New Coloney CL'!P89+'Phalrang SC'!P89+'Rawmibawk SC'!P89+'Siahatla SC'!P89+'New Siaha CL'!P89+'Theiva SC'!P89+'Tuipui Ferry SC'!P89+'Kawlchaw E CL'!P89+'Tuisumpu SC'!P89</f>
        <v>0</v>
      </c>
      <c r="Q81" s="409">
        <f>'Maubawk SC'!Q89+'Zero CL'!Q89+'New Latawh SC'!Q89+'Old Siaha SC'!Q89+'College Vaih CL'!Q89+'Meisatla CL'!Q89+'New Coloney CL'!Q89+'Phalrang SC'!Q89+'Rawmibawk SC'!Q89+'Siahatla SC'!Q89+'New Siaha CL'!Q89+'Theiva SC'!Q89+'Tuipui Ferry SC'!Q89+'Kawlchaw E CL'!Q89+'Tuisumpu SC'!Q89</f>
        <v>0</v>
      </c>
      <c r="R81" s="409">
        <f>'Maubawk SC'!R89+'Zero CL'!R89+'New Latawh SC'!R89+'Old Siaha SC'!R89+'College Vaih CL'!R89+'Meisatla CL'!R89+'New Coloney CL'!R89+'Phalrang SC'!R89+'Rawmibawk SC'!R89+'Siahatla SC'!R89+'New Siaha CL'!R89+'Theiva SC'!R89+'Tuipui Ferry SC'!R89+'Kawlchaw E CL'!R89+'Tuisumpu SC'!R89</f>
        <v>0</v>
      </c>
      <c r="S81" s="409">
        <f>'Maubawk SC'!S89+'Zero CL'!S89+'New Latawh SC'!S89+'Old Siaha SC'!S89+'College Vaih CL'!S89+'Meisatla CL'!S89+'New Coloney CL'!S89+'Phalrang SC'!S89+'Rawmibawk SC'!S89+'Siahatla SC'!S89+'New Siaha CL'!S89+'Theiva SC'!S89+'Tuipui Ferry SC'!S89+'Kawlchaw E CL'!S89+'Tuisumpu SC'!S89</f>
        <v>0</v>
      </c>
      <c r="T81" s="409">
        <f>'Maubawk SC'!T89+'Zero CL'!T89+'New Latawh SC'!T89+'Old Siaha SC'!T89+'College Vaih CL'!T89+'Meisatla CL'!T89+'New Coloney CL'!T89+'Phalrang SC'!T89+'Rawmibawk SC'!T89+'Siahatla SC'!T89+'New Siaha CL'!T89+'Theiva SC'!T89+'Tuipui Ferry SC'!T89+'Kawlchaw E CL'!T89+'Tuisumpu SC'!T89</f>
        <v>109</v>
      </c>
      <c r="U81" s="409">
        <f>'Maubawk SC'!U89+'Zero CL'!U89+'New Latawh SC'!U89+'Old Siaha SC'!U89+'College Vaih CL'!U89+'Meisatla CL'!U89+'New Coloney CL'!U89+'Phalrang SC'!U89+'Rawmibawk SC'!U89+'Siahatla SC'!U89+'New Siaha CL'!U89+'Theiva SC'!U89+'Tuipui Ferry SC'!U89+'Kawlchaw E CL'!U89+'Tuisumpu SC'!U89</f>
        <v>595.68893943461501</v>
      </c>
      <c r="V81" s="171">
        <f t="shared" si="3"/>
        <v>0.18298140654324543</v>
      </c>
      <c r="W81" s="164">
        <v>5</v>
      </c>
      <c r="X81" s="200" t="s">
        <v>796</v>
      </c>
    </row>
    <row r="82" spans="2:24" ht="12" customHeight="1">
      <c r="B82" s="69" t="str">
        <f t="shared" si="1"/>
        <v>Siaha MC</v>
      </c>
      <c r="C82" s="70">
        <v>82</v>
      </c>
      <c r="D82" s="125"/>
      <c r="E82" s="191">
        <v>10</v>
      </c>
      <c r="F82" s="192" t="s">
        <v>273</v>
      </c>
      <c r="G82" s="193" t="s">
        <v>704</v>
      </c>
      <c r="H82" s="409">
        <f>'Maubawk SC'!H90+'Zero CL'!H90+'New Latawh SC'!H90+'Old Siaha SC'!H90+'College Vaih CL'!H90+'Meisatla CL'!H90+'New Coloney CL'!H90+'Phalrang SC'!H90+'Rawmibawk SC'!H90+'Siahatla SC'!H90+'New Siaha CL'!H90+'Theiva SC'!H90+'Tuipui Ferry SC'!H90+'Kawlchaw E CL'!H90+'Tuisumpu SC'!H90</f>
        <v>11</v>
      </c>
      <c r="I82" s="409">
        <f>'Maubawk SC'!I90+'Zero CL'!I90+'New Latawh SC'!I90+'Old Siaha SC'!I90+'College Vaih CL'!I90+'Meisatla CL'!I90+'New Coloney CL'!I90+'Phalrang SC'!I90+'Rawmibawk SC'!I90+'Siahatla SC'!I90+'New Siaha CL'!I90+'Theiva SC'!I90+'Tuipui Ferry SC'!I90+'Kawlchaw E CL'!I90+'Tuisumpu SC'!I90</f>
        <v>10</v>
      </c>
      <c r="J82" s="409">
        <f>'Maubawk SC'!J90+'Zero CL'!J90+'New Latawh SC'!J90+'Old Siaha SC'!J90+'College Vaih CL'!J90+'Meisatla CL'!J90+'New Coloney CL'!J90+'Phalrang SC'!J90+'Rawmibawk SC'!J90+'Siahatla SC'!J90+'New Siaha CL'!J90+'Theiva SC'!J90+'Tuipui Ferry SC'!J90+'Kawlchaw E CL'!J90+'Tuisumpu SC'!J90</f>
        <v>3</v>
      </c>
      <c r="K82" s="409">
        <f>'Maubawk SC'!K90+'Zero CL'!K90+'New Latawh SC'!K90+'Old Siaha SC'!K90+'College Vaih CL'!K90+'Meisatla CL'!K90+'New Coloney CL'!K90+'Phalrang SC'!K90+'Rawmibawk SC'!K90+'Siahatla SC'!K90+'New Siaha CL'!K90+'Theiva SC'!K90+'Tuipui Ferry SC'!K90+'Kawlchaw E CL'!K90+'Tuisumpu SC'!K90</f>
        <v>18</v>
      </c>
      <c r="L82" s="409">
        <f>'Maubawk SC'!L90+'Zero CL'!L90+'New Latawh SC'!L90+'Old Siaha SC'!L90+'College Vaih CL'!L90+'Meisatla CL'!L90+'New Coloney CL'!L90+'Phalrang SC'!L90+'Rawmibawk SC'!L90+'Siahatla SC'!L90+'New Siaha CL'!L90+'Theiva SC'!L90+'Tuipui Ferry SC'!L90+'Kawlchaw E CL'!L90+'Tuisumpu SC'!L90</f>
        <v>27</v>
      </c>
      <c r="M82" s="409">
        <f>'Maubawk SC'!M90+'Zero CL'!M90+'New Latawh SC'!M90+'Old Siaha SC'!M90+'College Vaih CL'!M90+'Meisatla CL'!M90+'New Coloney CL'!M90+'Phalrang SC'!M90+'Rawmibawk SC'!M90+'Siahatla SC'!M90+'New Siaha CL'!M90+'Theiva SC'!M90+'Tuipui Ferry SC'!M90+'Kawlchaw E CL'!M90+'Tuisumpu SC'!M90</f>
        <v>0</v>
      </c>
      <c r="N82" s="409">
        <f>'Maubawk SC'!N90+'Zero CL'!N90+'New Latawh SC'!N90+'Old Siaha SC'!N90+'College Vaih CL'!N90+'Meisatla CL'!N90+'New Coloney CL'!N90+'Phalrang SC'!N90+'Rawmibawk SC'!N90+'Siahatla SC'!N90+'New Siaha CL'!N90+'Theiva SC'!N90+'Tuipui Ferry SC'!N90+'Kawlchaw E CL'!N90+'Tuisumpu SC'!N90</f>
        <v>0</v>
      </c>
      <c r="O82" s="409">
        <f>'Maubawk SC'!O90+'Zero CL'!O90+'New Latawh SC'!O90+'Old Siaha SC'!O90+'College Vaih CL'!O90+'Meisatla CL'!O90+'New Coloney CL'!O90+'Phalrang SC'!O90+'Rawmibawk SC'!O90+'Siahatla SC'!O90+'New Siaha CL'!O90+'Theiva SC'!O90+'Tuipui Ferry SC'!O90+'Kawlchaw E CL'!O90+'Tuisumpu SC'!O90</f>
        <v>0</v>
      </c>
      <c r="P82" s="409">
        <f>'Maubawk SC'!P90+'Zero CL'!P90+'New Latawh SC'!P90+'Old Siaha SC'!P90+'College Vaih CL'!P90+'Meisatla CL'!P90+'New Coloney CL'!P90+'Phalrang SC'!P90+'Rawmibawk SC'!P90+'Siahatla SC'!P90+'New Siaha CL'!P90+'Theiva SC'!P90+'Tuipui Ferry SC'!P90+'Kawlchaw E CL'!P90+'Tuisumpu SC'!P90</f>
        <v>0</v>
      </c>
      <c r="Q82" s="409">
        <f>'Maubawk SC'!Q90+'Zero CL'!Q90+'New Latawh SC'!Q90+'Old Siaha SC'!Q90+'College Vaih CL'!Q90+'Meisatla CL'!Q90+'New Coloney CL'!Q90+'Phalrang SC'!Q90+'Rawmibawk SC'!Q90+'Siahatla SC'!Q90+'New Siaha CL'!Q90+'Theiva SC'!Q90+'Tuipui Ferry SC'!Q90+'Kawlchaw E CL'!Q90+'Tuisumpu SC'!Q90</f>
        <v>0</v>
      </c>
      <c r="R82" s="409">
        <f>'Maubawk SC'!R90+'Zero CL'!R90+'New Latawh SC'!R90+'Old Siaha SC'!R90+'College Vaih CL'!R90+'Meisatla CL'!R90+'New Coloney CL'!R90+'Phalrang SC'!R90+'Rawmibawk SC'!R90+'Siahatla SC'!R90+'New Siaha CL'!R90+'Theiva SC'!R90+'Tuipui Ferry SC'!R90+'Kawlchaw E CL'!R90+'Tuisumpu SC'!R90</f>
        <v>0</v>
      </c>
      <c r="S82" s="409">
        <f>'Maubawk SC'!S90+'Zero CL'!S90+'New Latawh SC'!S90+'Old Siaha SC'!S90+'College Vaih CL'!S90+'Meisatla CL'!S90+'New Coloney CL'!S90+'Phalrang SC'!S90+'Rawmibawk SC'!S90+'Siahatla SC'!S90+'New Siaha CL'!S90+'Theiva SC'!S90+'Tuipui Ferry SC'!S90+'Kawlchaw E CL'!S90+'Tuisumpu SC'!S90</f>
        <v>0</v>
      </c>
      <c r="T82" s="409">
        <f>'Maubawk SC'!T90+'Zero CL'!T90+'New Latawh SC'!T90+'Old Siaha SC'!T90+'College Vaih CL'!T90+'Meisatla CL'!T90+'New Coloney CL'!T90+'Phalrang SC'!T90+'Rawmibawk SC'!T90+'Siahatla SC'!T90+'New Siaha CL'!T90+'Theiva SC'!T90+'Tuipui Ferry SC'!T90+'Kawlchaw E CL'!T90+'Tuisumpu SC'!T90</f>
        <v>69</v>
      </c>
      <c r="U82" s="409">
        <f>'Maubawk SC'!U90+'Zero CL'!U90+'New Latawh SC'!U90+'Old Siaha SC'!U90+'College Vaih CL'!U90+'Meisatla CL'!U90+'New Coloney CL'!U90+'Phalrang SC'!U90+'Rawmibawk SC'!U90+'Siahatla SC'!U90+'New Siaha CL'!U90+'Theiva SC'!U90+'Tuipui Ferry SC'!U90+'Kawlchaw E CL'!U90+'Tuisumpu SC'!U90</f>
        <v>594.19971708602611</v>
      </c>
      <c r="V82" s="171">
        <f t="shared" si="3"/>
        <v>0.11612257295977545</v>
      </c>
      <c r="W82" s="164">
        <v>5</v>
      </c>
      <c r="X82" s="200" t="s">
        <v>796</v>
      </c>
    </row>
    <row r="83" spans="2:24" ht="1.5" customHeight="1">
      <c r="B83" s="69" t="str">
        <f t="shared" si="1"/>
        <v>Siaha MC</v>
      </c>
      <c r="C83" s="70">
        <v>83</v>
      </c>
      <c r="D83" s="125"/>
      <c r="E83" s="70"/>
      <c r="F83" s="183"/>
      <c r="G83" s="184"/>
      <c r="H83" s="185"/>
      <c r="I83" s="185"/>
      <c r="J83" s="185"/>
      <c r="K83" s="185"/>
      <c r="L83" s="185"/>
      <c r="M83" s="185"/>
      <c r="N83" s="185"/>
      <c r="O83" s="185"/>
      <c r="P83" s="185"/>
      <c r="Q83" s="185"/>
      <c r="R83" s="185"/>
      <c r="S83" s="185"/>
      <c r="T83" s="74"/>
      <c r="U83" s="75"/>
      <c r="V83" s="186"/>
      <c r="W83" s="75"/>
      <c r="X83" s="69"/>
    </row>
    <row r="84" spans="2:24" ht="15.75" customHeight="1">
      <c r="B84" s="69" t="str">
        <f t="shared" si="1"/>
        <v>Siaha MC</v>
      </c>
      <c r="C84" s="70">
        <v>84</v>
      </c>
      <c r="D84" s="125"/>
      <c r="E84" s="362" t="s">
        <v>614</v>
      </c>
      <c r="F84" s="189"/>
      <c r="G84" s="238" t="s">
        <v>59</v>
      </c>
      <c r="H84" s="190" t="s">
        <v>35</v>
      </c>
      <c r="I84" s="190" t="s">
        <v>36</v>
      </c>
      <c r="J84" s="190" t="s">
        <v>37</v>
      </c>
      <c r="K84" s="190" t="s">
        <v>38</v>
      </c>
      <c r="L84" s="190" t="s">
        <v>39</v>
      </c>
      <c r="M84" s="190" t="s">
        <v>40</v>
      </c>
      <c r="N84" s="190" t="s">
        <v>41</v>
      </c>
      <c r="O84" s="190" t="s">
        <v>42</v>
      </c>
      <c r="P84" s="190" t="s">
        <v>43</v>
      </c>
      <c r="Q84" s="190" t="s">
        <v>44</v>
      </c>
      <c r="R84" s="190" t="s">
        <v>45</v>
      </c>
      <c r="S84" s="190" t="s">
        <v>46</v>
      </c>
      <c r="T84" s="130" t="s">
        <v>47</v>
      </c>
      <c r="U84" s="131" t="s">
        <v>48</v>
      </c>
      <c r="V84" s="239" t="s">
        <v>49</v>
      </c>
      <c r="W84" s="347" t="s">
        <v>116</v>
      </c>
      <c r="X84" s="130" t="s">
        <v>51</v>
      </c>
    </row>
    <row r="85" spans="2:24" ht="1.5" customHeight="1">
      <c r="B85" s="69" t="str">
        <f t="shared" si="1"/>
        <v>Siaha MC</v>
      </c>
      <c r="C85" s="70">
        <v>85</v>
      </c>
      <c r="D85" s="125"/>
      <c r="E85" s="70"/>
      <c r="F85" s="183"/>
      <c r="G85" s="181"/>
      <c r="H85" s="185"/>
      <c r="I85" s="185"/>
      <c r="J85" s="185"/>
      <c r="K85" s="185"/>
      <c r="L85" s="185"/>
      <c r="M85" s="185"/>
      <c r="N85" s="185"/>
      <c r="O85" s="185"/>
      <c r="P85" s="185"/>
      <c r="Q85" s="185"/>
      <c r="R85" s="185"/>
      <c r="S85" s="185"/>
      <c r="T85" s="74"/>
      <c r="U85" s="75"/>
      <c r="V85" s="186"/>
      <c r="W85" s="75"/>
      <c r="X85" s="69"/>
    </row>
    <row r="86" spans="2:24" ht="23.25" customHeight="1">
      <c r="B86" s="69" t="str">
        <f t="shared" si="1"/>
        <v>Siaha MC</v>
      </c>
      <c r="C86" s="70">
        <v>86</v>
      </c>
      <c r="D86" s="125"/>
      <c r="E86" s="345">
        <v>1</v>
      </c>
      <c r="F86" s="195" t="s">
        <v>274</v>
      </c>
      <c r="G86" s="193" t="s">
        <v>704</v>
      </c>
      <c r="H86" s="409">
        <f>'Maubawk SC'!H94+'Zero CL'!H94+'New Latawh SC'!H94+'Old Siaha SC'!H94+'College Vaih CL'!H94+'Meisatla CL'!H94+'New Coloney CL'!H94+'Phalrang SC'!H94+'Rawmibawk SC'!H94+'Siahatla SC'!H94+'New Siaha CL'!H94+'Theiva SC'!H94+'Tuipui Ferry SC'!H94+'Kawlchaw E CL'!H94+'Tuisumpu SC'!H94</f>
        <v>247</v>
      </c>
      <c r="I86" s="409">
        <f>'Maubawk SC'!I94+'Zero CL'!I94+'New Latawh SC'!I94+'Old Siaha SC'!I94+'College Vaih CL'!I94+'Meisatla CL'!I94+'New Coloney CL'!I94+'Phalrang SC'!I94+'Rawmibawk SC'!I94+'Siahatla SC'!I94+'New Siaha CL'!I94+'Theiva SC'!I94+'Tuipui Ferry SC'!I94+'Kawlchaw E CL'!I94+'Tuisumpu SC'!I94</f>
        <v>236</v>
      </c>
      <c r="J86" s="409">
        <f>'Maubawk SC'!J94+'Zero CL'!J94+'New Latawh SC'!J94+'Old Siaha SC'!J94+'College Vaih CL'!J94+'Meisatla CL'!J94+'New Coloney CL'!J94+'Phalrang SC'!J94+'Rawmibawk SC'!J94+'Siahatla SC'!J94+'New Siaha CL'!J94+'Theiva SC'!J94+'Tuipui Ferry SC'!J94+'Kawlchaw E CL'!J94+'Tuisumpu SC'!J94</f>
        <v>369</v>
      </c>
      <c r="K86" s="409">
        <f>'Maubawk SC'!K94+'Zero CL'!K94+'New Latawh SC'!K94+'Old Siaha SC'!K94+'College Vaih CL'!K94+'Meisatla CL'!K94+'New Coloney CL'!K94+'Phalrang SC'!K94+'Rawmibawk SC'!K94+'Siahatla SC'!K94+'New Siaha CL'!K94+'Theiva SC'!K94+'Tuipui Ferry SC'!K94+'Kawlchaw E CL'!K94+'Tuisumpu SC'!K94</f>
        <v>347</v>
      </c>
      <c r="L86" s="409">
        <f>'Maubawk SC'!L94+'Zero CL'!L94+'New Latawh SC'!L94+'Old Siaha SC'!L94+'College Vaih CL'!L94+'Meisatla CL'!L94+'New Coloney CL'!L94+'Phalrang SC'!L94+'Rawmibawk SC'!L94+'Siahatla SC'!L94+'New Siaha CL'!L94+'Theiva SC'!L94+'Tuipui Ferry SC'!L94+'Kawlchaw E CL'!L94+'Tuisumpu SC'!L94</f>
        <v>263</v>
      </c>
      <c r="M86" s="409">
        <f>'Maubawk SC'!M94+'Zero CL'!M94+'New Latawh SC'!M94+'Old Siaha SC'!M94+'College Vaih CL'!M94+'Meisatla CL'!M94+'New Coloney CL'!M94+'Phalrang SC'!M94+'Rawmibawk SC'!M94+'Siahatla SC'!M94+'New Siaha CL'!M94+'Theiva SC'!M94+'Tuipui Ferry SC'!M94+'Kawlchaw E CL'!M94+'Tuisumpu SC'!M94</f>
        <v>0</v>
      </c>
      <c r="N86" s="409">
        <f>'Maubawk SC'!N94+'Zero CL'!N94+'New Latawh SC'!N94+'Old Siaha SC'!N94+'College Vaih CL'!N94+'Meisatla CL'!N94+'New Coloney CL'!N94+'Phalrang SC'!N94+'Rawmibawk SC'!N94+'Siahatla SC'!N94+'New Siaha CL'!N94+'Theiva SC'!N94+'Tuipui Ferry SC'!N94+'Kawlchaw E CL'!N94+'Tuisumpu SC'!N94</f>
        <v>0</v>
      </c>
      <c r="O86" s="409">
        <f>'Maubawk SC'!O94+'Zero CL'!O94+'New Latawh SC'!O94+'Old Siaha SC'!O94+'College Vaih CL'!O94+'Meisatla CL'!O94+'New Coloney CL'!O94+'Phalrang SC'!O94+'Rawmibawk SC'!O94+'Siahatla SC'!O94+'New Siaha CL'!O94+'Theiva SC'!O94+'Tuipui Ferry SC'!O94+'Kawlchaw E CL'!O94+'Tuisumpu SC'!O94</f>
        <v>0</v>
      </c>
      <c r="P86" s="409">
        <f>'Maubawk SC'!P94+'Zero CL'!P94+'New Latawh SC'!P94+'Old Siaha SC'!P94+'College Vaih CL'!P94+'Meisatla CL'!P94+'New Coloney CL'!P94+'Phalrang SC'!P94+'Rawmibawk SC'!P94+'Siahatla SC'!P94+'New Siaha CL'!P94+'Theiva SC'!P94+'Tuipui Ferry SC'!P94+'Kawlchaw E CL'!P94+'Tuisumpu SC'!P94</f>
        <v>0</v>
      </c>
      <c r="Q86" s="409">
        <f>'Maubawk SC'!Q94+'Zero CL'!Q94+'New Latawh SC'!Q94+'Old Siaha SC'!Q94+'College Vaih CL'!Q94+'Meisatla CL'!Q94+'New Coloney CL'!Q94+'Phalrang SC'!Q94+'Rawmibawk SC'!Q94+'Siahatla SC'!Q94+'New Siaha CL'!Q94+'Theiva SC'!Q94+'Tuipui Ferry SC'!Q94+'Kawlchaw E CL'!Q94+'Tuisumpu SC'!Q94</f>
        <v>0</v>
      </c>
      <c r="R86" s="409">
        <f>'Maubawk SC'!R94+'Zero CL'!R94+'New Latawh SC'!R94+'Old Siaha SC'!R94+'College Vaih CL'!R94+'Meisatla CL'!R94+'New Coloney CL'!R94+'Phalrang SC'!R94+'Rawmibawk SC'!R94+'Siahatla SC'!R94+'New Siaha CL'!R94+'Theiva SC'!R94+'Tuipui Ferry SC'!R94+'Kawlchaw E CL'!R94+'Tuisumpu SC'!R94</f>
        <v>0</v>
      </c>
      <c r="S86" s="409">
        <f>'Maubawk SC'!S94+'Zero CL'!S94+'New Latawh SC'!S94+'Old Siaha SC'!S94+'College Vaih CL'!S94+'Meisatla CL'!S94+'New Coloney CL'!S94+'Phalrang SC'!S94+'Rawmibawk SC'!S94+'Siahatla SC'!S94+'New Siaha CL'!S94+'Theiva SC'!S94+'Tuipui Ferry SC'!S94+'Kawlchaw E CL'!S94+'Tuisumpu SC'!S94</f>
        <v>0</v>
      </c>
      <c r="T86" s="409">
        <f>'Maubawk SC'!T94+'Zero CL'!T94+'New Latawh SC'!T94+'Old Siaha SC'!T94+'College Vaih CL'!T94+'Meisatla CL'!T94+'New Coloney CL'!T94+'Phalrang SC'!T94+'Rawmibawk SC'!T94+'Siahatla SC'!T94+'New Siaha CL'!T94+'Theiva SC'!T94+'Tuipui Ferry SC'!T94+'Kawlchaw E CL'!T94+'Tuisumpu SC'!T94</f>
        <v>1462</v>
      </c>
      <c r="U86" s="409">
        <f>'Maubawk SC'!U94+'Zero CL'!U94+'New Latawh SC'!U94+'Old Siaha SC'!U94+'College Vaih CL'!U94+'Meisatla CL'!U94+'New Coloney CL'!U94+'Phalrang SC'!U94+'Rawmibawk SC'!U94+'Siahatla SC'!U94+'New Siaha CL'!U94+'Theiva SC'!U94+'Tuipui Ferry SC'!U94+'Kawlchaw E CL'!U94+'Tuisumpu SC'!U94</f>
        <v>3710.9000000000005</v>
      </c>
      <c r="V86" s="171">
        <f>IF(U86=0,0,T86/U86)</f>
        <v>0.39397450753186553</v>
      </c>
      <c r="W86" s="199">
        <v>10</v>
      </c>
      <c r="X86" s="177"/>
    </row>
    <row r="87" spans="2:24" ht="15.9" customHeight="1">
      <c r="B87" s="69" t="str">
        <f t="shared" si="1"/>
        <v>Siaha MC</v>
      </c>
      <c r="C87" s="70">
        <v>87</v>
      </c>
      <c r="D87" s="125"/>
      <c r="E87" s="345"/>
      <c r="F87" s="203" t="s">
        <v>625</v>
      </c>
      <c r="G87" s="193" t="s">
        <v>704</v>
      </c>
      <c r="H87" s="409">
        <f>'Maubawk SC'!H95+'Zero CL'!H95+'New Latawh SC'!H95+'Old Siaha SC'!H95+'College Vaih CL'!H95+'Meisatla CL'!H95+'New Coloney CL'!H95+'Phalrang SC'!H95+'Rawmibawk SC'!H95+'Siahatla SC'!H95+'New Siaha CL'!H95+'Theiva SC'!H95+'Tuipui Ferry SC'!H95+'Kawlchaw E CL'!H95+'Tuisumpu SC'!H95</f>
        <v>16</v>
      </c>
      <c r="I87" s="409">
        <f>'Maubawk SC'!I95+'Zero CL'!I95+'New Latawh SC'!I95+'Old Siaha SC'!I95+'College Vaih CL'!I95+'Meisatla CL'!I95+'New Coloney CL'!I95+'Phalrang SC'!I95+'Rawmibawk SC'!I95+'Siahatla SC'!I95+'New Siaha CL'!I95+'Theiva SC'!I95+'Tuipui Ferry SC'!I95+'Kawlchaw E CL'!I95+'Tuisumpu SC'!I95</f>
        <v>0</v>
      </c>
      <c r="J87" s="409">
        <f>'Maubawk SC'!J95+'Zero CL'!J95+'New Latawh SC'!J95+'Old Siaha SC'!J95+'College Vaih CL'!J95+'Meisatla CL'!J95+'New Coloney CL'!J95+'Phalrang SC'!J95+'Rawmibawk SC'!J95+'Siahatla SC'!J95+'New Siaha CL'!J95+'Theiva SC'!J95+'Tuipui Ferry SC'!J95+'Kawlchaw E CL'!J95+'Tuisumpu SC'!J95</f>
        <v>32</v>
      </c>
      <c r="K87" s="409">
        <f>'Maubawk SC'!K95+'Zero CL'!K95+'New Latawh SC'!K95+'Old Siaha SC'!K95+'College Vaih CL'!K95+'Meisatla CL'!K95+'New Coloney CL'!K95+'Phalrang SC'!K95+'Rawmibawk SC'!K95+'Siahatla SC'!K95+'New Siaha CL'!K95+'Theiva SC'!K95+'Tuipui Ferry SC'!K95+'Kawlchaw E CL'!K95+'Tuisumpu SC'!K95</f>
        <v>53</v>
      </c>
      <c r="L87" s="409">
        <f>'Maubawk SC'!L95+'Zero CL'!L95+'New Latawh SC'!L95+'Old Siaha SC'!L95+'College Vaih CL'!L95+'Meisatla CL'!L95+'New Coloney CL'!L95+'Phalrang SC'!L95+'Rawmibawk SC'!L95+'Siahatla SC'!L95+'New Siaha CL'!L95+'Theiva SC'!L95+'Tuipui Ferry SC'!L95+'Kawlchaw E CL'!L95+'Tuisumpu SC'!L95</f>
        <v>3</v>
      </c>
      <c r="M87" s="409">
        <f>'Maubawk SC'!M95+'Zero CL'!M95+'New Latawh SC'!M95+'Old Siaha SC'!M95+'College Vaih CL'!M95+'Meisatla CL'!M95+'New Coloney CL'!M95+'Phalrang SC'!M95+'Rawmibawk SC'!M95+'Siahatla SC'!M95+'New Siaha CL'!M95+'Theiva SC'!M95+'Tuipui Ferry SC'!M95+'Kawlchaw E CL'!M95+'Tuisumpu SC'!M95</f>
        <v>0</v>
      </c>
      <c r="N87" s="409">
        <f>'Maubawk SC'!N95+'Zero CL'!N95+'New Latawh SC'!N95+'Old Siaha SC'!N95+'College Vaih CL'!N95+'Meisatla CL'!N95+'New Coloney CL'!N95+'Phalrang SC'!N95+'Rawmibawk SC'!N95+'Siahatla SC'!N95+'New Siaha CL'!N95+'Theiva SC'!N95+'Tuipui Ferry SC'!N95+'Kawlchaw E CL'!N95+'Tuisumpu SC'!N95</f>
        <v>0</v>
      </c>
      <c r="O87" s="409">
        <f>'Maubawk SC'!O95+'Zero CL'!O95+'New Latawh SC'!O95+'Old Siaha SC'!O95+'College Vaih CL'!O95+'Meisatla CL'!O95+'New Coloney CL'!O95+'Phalrang SC'!O95+'Rawmibawk SC'!O95+'Siahatla SC'!O95+'New Siaha CL'!O95+'Theiva SC'!O95+'Tuipui Ferry SC'!O95+'Kawlchaw E CL'!O95+'Tuisumpu SC'!O95</f>
        <v>0</v>
      </c>
      <c r="P87" s="409">
        <f>'Maubawk SC'!P95+'Zero CL'!P95+'New Latawh SC'!P95+'Old Siaha SC'!P95+'College Vaih CL'!P95+'Meisatla CL'!P95+'New Coloney CL'!P95+'Phalrang SC'!P95+'Rawmibawk SC'!P95+'Siahatla SC'!P95+'New Siaha CL'!P95+'Theiva SC'!P95+'Tuipui Ferry SC'!P95+'Kawlchaw E CL'!P95+'Tuisumpu SC'!P95</f>
        <v>0</v>
      </c>
      <c r="Q87" s="409">
        <f>'Maubawk SC'!Q95+'Zero CL'!Q95+'New Latawh SC'!Q95+'Old Siaha SC'!Q95+'College Vaih CL'!Q95+'Meisatla CL'!Q95+'New Coloney CL'!Q95+'Phalrang SC'!Q95+'Rawmibawk SC'!Q95+'Siahatla SC'!Q95+'New Siaha CL'!Q95+'Theiva SC'!Q95+'Tuipui Ferry SC'!Q95+'Kawlchaw E CL'!Q95+'Tuisumpu SC'!Q95</f>
        <v>0</v>
      </c>
      <c r="R87" s="409">
        <f>'Maubawk SC'!R95+'Zero CL'!R95+'New Latawh SC'!R95+'Old Siaha SC'!R95+'College Vaih CL'!R95+'Meisatla CL'!R95+'New Coloney CL'!R95+'Phalrang SC'!R95+'Rawmibawk SC'!R95+'Siahatla SC'!R95+'New Siaha CL'!R95+'Theiva SC'!R95+'Tuipui Ferry SC'!R95+'Kawlchaw E CL'!R95+'Tuisumpu SC'!R95</f>
        <v>0</v>
      </c>
      <c r="S87" s="409">
        <f>'Maubawk SC'!S95+'Zero CL'!S95+'New Latawh SC'!S95+'Old Siaha SC'!S95+'College Vaih CL'!S95+'Meisatla CL'!S95+'New Coloney CL'!S95+'Phalrang SC'!S95+'Rawmibawk SC'!S95+'Siahatla SC'!S95+'New Siaha CL'!S95+'Theiva SC'!S95+'Tuipui Ferry SC'!S95+'Kawlchaw E CL'!S95+'Tuisumpu SC'!S95</f>
        <v>0</v>
      </c>
      <c r="T87" s="409">
        <f>'Maubawk SC'!T95+'Zero CL'!T95+'New Latawh SC'!T95+'Old Siaha SC'!T95+'College Vaih CL'!T95+'Meisatla CL'!T95+'New Coloney CL'!T95+'Phalrang SC'!T95+'Rawmibawk SC'!T95+'Siahatla SC'!T95+'New Siaha CL'!T95+'Theiva SC'!T95+'Tuipui Ferry SC'!T95+'Kawlchaw E CL'!T95+'Tuisumpu SC'!T95</f>
        <v>104</v>
      </c>
      <c r="U87" s="409">
        <f>'Maubawk SC'!U95+'Zero CL'!U95+'New Latawh SC'!U95+'Old Siaha SC'!U95+'College Vaih CL'!U95+'Meisatla CL'!U95+'New Coloney CL'!U95+'Phalrang SC'!U95+'Rawmibawk SC'!U95+'Siahatla SC'!U95+'New Siaha CL'!U95+'Theiva SC'!U95+'Tuipui Ferry SC'!U95+'Kawlchaw E CL'!U95+'Tuisumpu SC'!U95</f>
        <v>0</v>
      </c>
      <c r="V87" s="171">
        <f>IF(T86=0,0,T87/T86)</f>
        <v>7.1135430916552667E-2</v>
      </c>
      <c r="W87" s="199"/>
      <c r="X87" s="177"/>
    </row>
    <row r="88" spans="2:24" ht="13.5" customHeight="1">
      <c r="B88" s="69" t="str">
        <f t="shared" si="1"/>
        <v>Siaha MC</v>
      </c>
      <c r="C88" s="70">
        <v>88</v>
      </c>
      <c r="D88" s="125"/>
      <c r="E88" s="191"/>
      <c r="F88" s="203" t="s">
        <v>624</v>
      </c>
      <c r="G88" s="193" t="s">
        <v>704</v>
      </c>
      <c r="H88" s="409">
        <f>'Maubawk SC'!H96+'Zero CL'!H96+'New Latawh SC'!H96+'Old Siaha SC'!H96+'College Vaih CL'!H96+'Meisatla CL'!H96+'New Coloney CL'!H96+'Phalrang SC'!H96+'Rawmibawk SC'!H96+'Siahatla SC'!H96+'New Siaha CL'!H96+'Theiva SC'!H96+'Tuipui Ferry SC'!H96+'Kawlchaw E CL'!H96+'Tuisumpu SC'!H96</f>
        <v>87</v>
      </c>
      <c r="I88" s="409">
        <f>'Maubawk SC'!I96+'Zero CL'!I96+'New Latawh SC'!I96+'Old Siaha SC'!I96+'College Vaih CL'!I96+'Meisatla CL'!I96+'New Coloney CL'!I96+'Phalrang SC'!I96+'Rawmibawk SC'!I96+'Siahatla SC'!I96+'New Siaha CL'!I96+'Theiva SC'!I96+'Tuipui Ferry SC'!I96+'Kawlchaw E CL'!I96+'Tuisumpu SC'!I96</f>
        <v>70</v>
      </c>
      <c r="J88" s="409">
        <f>'Maubawk SC'!J96+'Zero CL'!J96+'New Latawh SC'!J96+'Old Siaha SC'!J96+'College Vaih CL'!J96+'Meisatla CL'!J96+'New Coloney CL'!J96+'Phalrang SC'!J96+'Rawmibawk SC'!J96+'Siahatla SC'!J96+'New Siaha CL'!J96+'Theiva SC'!J96+'Tuipui Ferry SC'!J96+'Kawlchaw E CL'!J96+'Tuisumpu SC'!J96</f>
        <v>85</v>
      </c>
      <c r="K88" s="409">
        <f>'Maubawk SC'!K96+'Zero CL'!K96+'New Latawh SC'!K96+'Old Siaha SC'!K96+'College Vaih CL'!K96+'Meisatla CL'!K96+'New Coloney CL'!K96+'Phalrang SC'!K96+'Rawmibawk SC'!K96+'Siahatla SC'!K96+'New Siaha CL'!K96+'Theiva SC'!K96+'Tuipui Ferry SC'!K96+'Kawlchaw E CL'!K96+'Tuisumpu SC'!K96</f>
        <v>85</v>
      </c>
      <c r="L88" s="409">
        <f>'Maubawk SC'!L96+'Zero CL'!L96+'New Latawh SC'!L96+'Old Siaha SC'!L96+'College Vaih CL'!L96+'Meisatla CL'!L96+'New Coloney CL'!L96+'Phalrang SC'!L96+'Rawmibawk SC'!L96+'Siahatla SC'!L96+'New Siaha CL'!L96+'Theiva SC'!L96+'Tuipui Ferry SC'!L96+'Kawlchaw E CL'!L96+'Tuisumpu SC'!L96</f>
        <v>33</v>
      </c>
      <c r="M88" s="409">
        <f>'Maubawk SC'!M96+'Zero CL'!M96+'New Latawh SC'!M96+'Old Siaha SC'!M96+'College Vaih CL'!M96+'Meisatla CL'!M96+'New Coloney CL'!M96+'Phalrang SC'!M96+'Rawmibawk SC'!M96+'Siahatla SC'!M96+'New Siaha CL'!M96+'Theiva SC'!M96+'Tuipui Ferry SC'!M96+'Kawlchaw E CL'!M96+'Tuisumpu SC'!M96</f>
        <v>0</v>
      </c>
      <c r="N88" s="409">
        <f>'Maubawk SC'!N96+'Zero CL'!N96+'New Latawh SC'!N96+'Old Siaha SC'!N96+'College Vaih CL'!N96+'Meisatla CL'!N96+'New Coloney CL'!N96+'Phalrang SC'!N96+'Rawmibawk SC'!N96+'Siahatla SC'!N96+'New Siaha CL'!N96+'Theiva SC'!N96+'Tuipui Ferry SC'!N96+'Kawlchaw E CL'!N96+'Tuisumpu SC'!N96</f>
        <v>0</v>
      </c>
      <c r="O88" s="409">
        <f>'Maubawk SC'!O96+'Zero CL'!O96+'New Latawh SC'!O96+'Old Siaha SC'!O96+'College Vaih CL'!O96+'Meisatla CL'!O96+'New Coloney CL'!O96+'Phalrang SC'!O96+'Rawmibawk SC'!O96+'Siahatla SC'!O96+'New Siaha CL'!O96+'Theiva SC'!O96+'Tuipui Ferry SC'!O96+'Kawlchaw E CL'!O96+'Tuisumpu SC'!O96</f>
        <v>0</v>
      </c>
      <c r="P88" s="409">
        <f>'Maubawk SC'!P96+'Zero CL'!P96+'New Latawh SC'!P96+'Old Siaha SC'!P96+'College Vaih CL'!P96+'Meisatla CL'!P96+'New Coloney CL'!P96+'Phalrang SC'!P96+'Rawmibawk SC'!P96+'Siahatla SC'!P96+'New Siaha CL'!P96+'Theiva SC'!P96+'Tuipui Ferry SC'!P96+'Kawlchaw E CL'!P96+'Tuisumpu SC'!P96</f>
        <v>0</v>
      </c>
      <c r="Q88" s="409">
        <f>'Maubawk SC'!Q96+'Zero CL'!Q96+'New Latawh SC'!Q96+'Old Siaha SC'!Q96+'College Vaih CL'!Q96+'Meisatla CL'!Q96+'New Coloney CL'!Q96+'Phalrang SC'!Q96+'Rawmibawk SC'!Q96+'Siahatla SC'!Q96+'New Siaha CL'!Q96+'Theiva SC'!Q96+'Tuipui Ferry SC'!Q96+'Kawlchaw E CL'!Q96+'Tuisumpu SC'!Q96</f>
        <v>0</v>
      </c>
      <c r="R88" s="409">
        <f>'Maubawk SC'!R96+'Zero CL'!R96+'New Latawh SC'!R96+'Old Siaha SC'!R96+'College Vaih CL'!R96+'Meisatla CL'!R96+'New Coloney CL'!R96+'Phalrang SC'!R96+'Rawmibawk SC'!R96+'Siahatla SC'!R96+'New Siaha CL'!R96+'Theiva SC'!R96+'Tuipui Ferry SC'!R96+'Kawlchaw E CL'!R96+'Tuisumpu SC'!R96</f>
        <v>0</v>
      </c>
      <c r="S88" s="409">
        <f>'Maubawk SC'!S96+'Zero CL'!S96+'New Latawh SC'!S96+'Old Siaha SC'!S96+'College Vaih CL'!S96+'Meisatla CL'!S96+'New Coloney CL'!S96+'Phalrang SC'!S96+'Rawmibawk SC'!S96+'Siahatla SC'!S96+'New Siaha CL'!S96+'Theiva SC'!S96+'Tuipui Ferry SC'!S96+'Kawlchaw E CL'!S96+'Tuisumpu SC'!S96</f>
        <v>0</v>
      </c>
      <c r="T88" s="409">
        <f>'Maubawk SC'!T96+'Zero CL'!T96+'New Latawh SC'!T96+'Old Siaha SC'!T96+'College Vaih CL'!T96+'Meisatla CL'!T96+'New Coloney CL'!T96+'Phalrang SC'!T96+'Rawmibawk SC'!T96+'Siahatla SC'!T96+'New Siaha CL'!T96+'Theiva SC'!T96+'Tuipui Ferry SC'!T96+'Kawlchaw E CL'!T96+'Tuisumpu SC'!T96</f>
        <v>360</v>
      </c>
      <c r="U88" s="409">
        <f>'Maubawk SC'!U96+'Zero CL'!U96+'New Latawh SC'!U96+'Old Siaha SC'!U96+'College Vaih CL'!U96+'Meisatla CL'!U96+'New Coloney CL'!U96+'Phalrang SC'!U96+'Rawmibawk SC'!U96+'Siahatla SC'!U96+'New Siaha CL'!U96+'Theiva SC'!U96+'Tuipui Ferry SC'!U96+'Kawlchaw E CL'!U96+'Tuisumpu SC'!U96</f>
        <v>0</v>
      </c>
      <c r="V88" s="171">
        <f>IF(T86=0,0,T88/T86)</f>
        <v>0.24623803009575923</v>
      </c>
      <c r="W88" s="164"/>
      <c r="X88" s="177"/>
    </row>
    <row r="89" spans="2:24" ht="13.5" customHeight="1">
      <c r="B89" s="69" t="str">
        <f t="shared" si="1"/>
        <v>Siaha MC</v>
      </c>
      <c r="C89" s="70">
        <v>89</v>
      </c>
      <c r="D89" s="125"/>
      <c r="E89" s="191"/>
      <c r="F89" s="203" t="s">
        <v>626</v>
      </c>
      <c r="G89" s="193" t="s">
        <v>704</v>
      </c>
      <c r="H89" s="409">
        <f>'Maubawk SC'!H97+'Zero CL'!H97+'New Latawh SC'!H97+'Old Siaha SC'!H97+'College Vaih CL'!H97+'Meisatla CL'!H97+'New Coloney CL'!H97+'Phalrang SC'!H97+'Rawmibawk SC'!H97+'Siahatla SC'!H97+'New Siaha CL'!H97+'Theiva SC'!H97+'Tuipui Ferry SC'!H97+'Kawlchaw E CL'!H97+'Tuisumpu SC'!H97</f>
        <v>53</v>
      </c>
      <c r="I89" s="409">
        <f>'Maubawk SC'!I97+'Zero CL'!I97+'New Latawh SC'!I97+'Old Siaha SC'!I97+'College Vaih CL'!I97+'Meisatla CL'!I97+'New Coloney CL'!I97+'Phalrang SC'!I97+'Rawmibawk SC'!I97+'Siahatla SC'!I97+'New Siaha CL'!I97+'Theiva SC'!I97+'Tuipui Ferry SC'!I97+'Kawlchaw E CL'!I97+'Tuisumpu SC'!I97</f>
        <v>42</v>
      </c>
      <c r="J89" s="409">
        <f>'Maubawk SC'!J97+'Zero CL'!J97+'New Latawh SC'!J97+'Old Siaha SC'!J97+'College Vaih CL'!J97+'Meisatla CL'!J97+'New Coloney CL'!J97+'Phalrang SC'!J97+'Rawmibawk SC'!J97+'Siahatla SC'!J97+'New Siaha CL'!J97+'Theiva SC'!J97+'Tuipui Ferry SC'!J97+'Kawlchaw E CL'!J97+'Tuisumpu SC'!J97</f>
        <v>42</v>
      </c>
      <c r="K89" s="409">
        <f>'Maubawk SC'!K97+'Zero CL'!K97+'New Latawh SC'!K97+'Old Siaha SC'!K97+'College Vaih CL'!K97+'Meisatla CL'!K97+'New Coloney CL'!K97+'Phalrang SC'!K97+'Rawmibawk SC'!K97+'Siahatla SC'!K97+'New Siaha CL'!K97+'Theiva SC'!K97+'Tuipui Ferry SC'!K97+'Kawlchaw E CL'!K97+'Tuisumpu SC'!K97</f>
        <v>51</v>
      </c>
      <c r="L89" s="409">
        <f>'Maubawk SC'!L97+'Zero CL'!L97+'New Latawh SC'!L97+'Old Siaha SC'!L97+'College Vaih CL'!L97+'Meisatla CL'!L97+'New Coloney CL'!L97+'Phalrang SC'!L97+'Rawmibawk SC'!L97+'Siahatla SC'!L97+'New Siaha CL'!L97+'Theiva SC'!L97+'Tuipui Ferry SC'!L97+'Kawlchaw E CL'!L97+'Tuisumpu SC'!L97</f>
        <v>61</v>
      </c>
      <c r="M89" s="409">
        <f>'Maubawk SC'!M97+'Zero CL'!M97+'New Latawh SC'!M97+'Old Siaha SC'!M97+'College Vaih CL'!M97+'Meisatla CL'!M97+'New Coloney CL'!M97+'Phalrang SC'!M97+'Rawmibawk SC'!M97+'Siahatla SC'!M97+'New Siaha CL'!M97+'Theiva SC'!M97+'Tuipui Ferry SC'!M97+'Kawlchaw E CL'!M97+'Tuisumpu SC'!M97</f>
        <v>0</v>
      </c>
      <c r="N89" s="409">
        <f>'Maubawk SC'!N97+'Zero CL'!N97+'New Latawh SC'!N97+'Old Siaha SC'!N97+'College Vaih CL'!N97+'Meisatla CL'!N97+'New Coloney CL'!N97+'Phalrang SC'!N97+'Rawmibawk SC'!N97+'Siahatla SC'!N97+'New Siaha CL'!N97+'Theiva SC'!N97+'Tuipui Ferry SC'!N97+'Kawlchaw E CL'!N97+'Tuisumpu SC'!N97</f>
        <v>0</v>
      </c>
      <c r="O89" s="409">
        <f>'Maubawk SC'!O97+'Zero CL'!O97+'New Latawh SC'!O97+'Old Siaha SC'!O97+'College Vaih CL'!O97+'Meisatla CL'!O97+'New Coloney CL'!O97+'Phalrang SC'!O97+'Rawmibawk SC'!O97+'Siahatla SC'!O97+'New Siaha CL'!O97+'Theiva SC'!O97+'Tuipui Ferry SC'!O97+'Kawlchaw E CL'!O97+'Tuisumpu SC'!O97</f>
        <v>0</v>
      </c>
      <c r="P89" s="409">
        <f>'Maubawk SC'!P97+'Zero CL'!P97+'New Latawh SC'!P97+'Old Siaha SC'!P97+'College Vaih CL'!P97+'Meisatla CL'!P97+'New Coloney CL'!P97+'Phalrang SC'!P97+'Rawmibawk SC'!P97+'Siahatla SC'!P97+'New Siaha CL'!P97+'Theiva SC'!P97+'Tuipui Ferry SC'!P97+'Kawlchaw E CL'!P97+'Tuisumpu SC'!P97</f>
        <v>0</v>
      </c>
      <c r="Q89" s="409">
        <f>'Maubawk SC'!Q97+'Zero CL'!Q97+'New Latawh SC'!Q97+'Old Siaha SC'!Q97+'College Vaih CL'!Q97+'Meisatla CL'!Q97+'New Coloney CL'!Q97+'Phalrang SC'!Q97+'Rawmibawk SC'!Q97+'Siahatla SC'!Q97+'New Siaha CL'!Q97+'Theiva SC'!Q97+'Tuipui Ferry SC'!Q97+'Kawlchaw E CL'!Q97+'Tuisumpu SC'!Q97</f>
        <v>0</v>
      </c>
      <c r="R89" s="409">
        <f>'Maubawk SC'!R97+'Zero CL'!R97+'New Latawh SC'!R97+'Old Siaha SC'!R97+'College Vaih CL'!R97+'Meisatla CL'!R97+'New Coloney CL'!R97+'Phalrang SC'!R97+'Rawmibawk SC'!R97+'Siahatla SC'!R97+'New Siaha CL'!R97+'Theiva SC'!R97+'Tuipui Ferry SC'!R97+'Kawlchaw E CL'!R97+'Tuisumpu SC'!R97</f>
        <v>0</v>
      </c>
      <c r="S89" s="409">
        <f>'Maubawk SC'!S97+'Zero CL'!S97+'New Latawh SC'!S97+'Old Siaha SC'!S97+'College Vaih CL'!S97+'Meisatla CL'!S97+'New Coloney CL'!S97+'Phalrang SC'!S97+'Rawmibawk SC'!S97+'Siahatla SC'!S97+'New Siaha CL'!S97+'Theiva SC'!S97+'Tuipui Ferry SC'!S97+'Kawlchaw E CL'!S97+'Tuisumpu SC'!S97</f>
        <v>0</v>
      </c>
      <c r="T89" s="409">
        <f>'Maubawk SC'!T97+'Zero CL'!T97+'New Latawh SC'!T97+'Old Siaha SC'!T97+'College Vaih CL'!T97+'Meisatla CL'!T97+'New Coloney CL'!T97+'Phalrang SC'!T97+'Rawmibawk SC'!T97+'Siahatla SC'!T97+'New Siaha CL'!T97+'Theiva SC'!T97+'Tuipui Ferry SC'!T97+'Kawlchaw E CL'!T97+'Tuisumpu SC'!T97</f>
        <v>249</v>
      </c>
      <c r="U89" s="409">
        <f>'Maubawk SC'!U97+'Zero CL'!U97+'New Latawh SC'!U97+'Old Siaha SC'!U97+'College Vaih CL'!U97+'Meisatla CL'!U97+'New Coloney CL'!U97+'Phalrang SC'!U97+'Rawmibawk SC'!U97+'Siahatla SC'!U97+'New Siaha CL'!U97+'Theiva SC'!U97+'Tuipui Ferry SC'!U97+'Kawlchaw E CL'!U97+'Tuisumpu SC'!U97</f>
        <v>0</v>
      </c>
      <c r="V89" s="171">
        <f>IF(T86=0,0,T89/T86)</f>
        <v>0.17031463748290013</v>
      </c>
      <c r="W89" s="164"/>
      <c r="X89" s="177"/>
    </row>
    <row r="90" spans="2:24" ht="13.5" customHeight="1">
      <c r="B90" s="69" t="str">
        <f t="shared" si="1"/>
        <v>Siaha MC</v>
      </c>
      <c r="C90" s="70">
        <v>90</v>
      </c>
      <c r="D90" s="125"/>
      <c r="E90" s="191"/>
      <c r="F90" s="195" t="s">
        <v>793</v>
      </c>
      <c r="G90" s="193" t="s">
        <v>704</v>
      </c>
      <c r="H90" s="409">
        <f>'Maubawk SC'!H98+'Zero CL'!H98+'New Latawh SC'!H98+'Old Siaha SC'!H98+'College Vaih CL'!H98+'Meisatla CL'!H98+'New Coloney CL'!H98+'Phalrang SC'!H98+'Rawmibawk SC'!H98+'Siahatla SC'!H98+'New Siaha CL'!H98+'Theiva SC'!H98+'Tuipui Ferry SC'!H98+'Kawlchaw E CL'!H98+'Tuisumpu SC'!H98</f>
        <v>91</v>
      </c>
      <c r="I90" s="409">
        <f>'Maubawk SC'!I98+'Zero CL'!I98+'New Latawh SC'!I98+'Old Siaha SC'!I98+'College Vaih CL'!I98+'Meisatla CL'!I98+'New Coloney CL'!I98+'Phalrang SC'!I98+'Rawmibawk SC'!I98+'Siahatla SC'!I98+'New Siaha CL'!I98+'Theiva SC'!I98+'Tuipui Ferry SC'!I98+'Kawlchaw E CL'!I98+'Tuisumpu SC'!I98</f>
        <v>124</v>
      </c>
      <c r="J90" s="409">
        <f>'Maubawk SC'!J98+'Zero CL'!J98+'New Latawh SC'!J98+'Old Siaha SC'!J98+'College Vaih CL'!J98+'Meisatla CL'!J98+'New Coloney CL'!J98+'Phalrang SC'!J98+'Rawmibawk SC'!J98+'Siahatla SC'!J98+'New Siaha CL'!J98+'Theiva SC'!J98+'Tuipui Ferry SC'!J98+'Kawlchaw E CL'!J98+'Tuisumpu SC'!J98</f>
        <v>210</v>
      </c>
      <c r="K90" s="409">
        <f>'Maubawk SC'!K98+'Zero CL'!K98+'New Latawh SC'!K98+'Old Siaha SC'!K98+'College Vaih CL'!K98+'Meisatla CL'!K98+'New Coloney CL'!K98+'Phalrang SC'!K98+'Rawmibawk SC'!K98+'Siahatla SC'!K98+'New Siaha CL'!K98+'Theiva SC'!K98+'Tuipui Ferry SC'!K98+'Kawlchaw E CL'!K98+'Tuisumpu SC'!K98</f>
        <v>158</v>
      </c>
      <c r="L90" s="409">
        <f>'Maubawk SC'!L98+'Zero CL'!L98+'New Latawh SC'!L98+'Old Siaha SC'!L98+'College Vaih CL'!L98+'Meisatla CL'!L98+'New Coloney CL'!L98+'Phalrang SC'!L98+'Rawmibawk SC'!L98+'Siahatla SC'!L98+'New Siaha CL'!L98+'Theiva SC'!L98+'Tuipui Ferry SC'!L98+'Kawlchaw E CL'!L98+'Tuisumpu SC'!L98</f>
        <v>166</v>
      </c>
      <c r="M90" s="409">
        <f>'Maubawk SC'!M98+'Zero CL'!M98+'New Latawh SC'!M98+'Old Siaha SC'!M98+'College Vaih CL'!M98+'Meisatla CL'!M98+'New Coloney CL'!M98+'Phalrang SC'!M98+'Rawmibawk SC'!M98+'Siahatla SC'!M98+'New Siaha CL'!M98+'Theiva SC'!M98+'Tuipui Ferry SC'!M98+'Kawlchaw E CL'!M98+'Tuisumpu SC'!M98</f>
        <v>0</v>
      </c>
      <c r="N90" s="409">
        <f>'Maubawk SC'!N98+'Zero CL'!N98+'New Latawh SC'!N98+'Old Siaha SC'!N98+'College Vaih CL'!N98+'Meisatla CL'!N98+'New Coloney CL'!N98+'Phalrang SC'!N98+'Rawmibawk SC'!N98+'Siahatla SC'!N98+'New Siaha CL'!N98+'Theiva SC'!N98+'Tuipui Ferry SC'!N98+'Kawlchaw E CL'!N98+'Tuisumpu SC'!N98</f>
        <v>0</v>
      </c>
      <c r="O90" s="409">
        <f>'Maubawk SC'!O98+'Zero CL'!O98+'New Latawh SC'!O98+'Old Siaha SC'!O98+'College Vaih CL'!O98+'Meisatla CL'!O98+'New Coloney CL'!O98+'Phalrang SC'!O98+'Rawmibawk SC'!O98+'Siahatla SC'!O98+'New Siaha CL'!O98+'Theiva SC'!O98+'Tuipui Ferry SC'!O98+'Kawlchaw E CL'!O98+'Tuisumpu SC'!O98</f>
        <v>0</v>
      </c>
      <c r="P90" s="409">
        <f>'Maubawk SC'!P98+'Zero CL'!P98+'New Latawh SC'!P98+'Old Siaha SC'!P98+'College Vaih CL'!P98+'Meisatla CL'!P98+'New Coloney CL'!P98+'Phalrang SC'!P98+'Rawmibawk SC'!P98+'Siahatla SC'!P98+'New Siaha CL'!P98+'Theiva SC'!P98+'Tuipui Ferry SC'!P98+'Kawlchaw E CL'!P98+'Tuisumpu SC'!P98</f>
        <v>0</v>
      </c>
      <c r="Q90" s="409">
        <f>'Maubawk SC'!Q98+'Zero CL'!Q98+'New Latawh SC'!Q98+'Old Siaha SC'!Q98+'College Vaih CL'!Q98+'Meisatla CL'!Q98+'New Coloney CL'!Q98+'Phalrang SC'!Q98+'Rawmibawk SC'!Q98+'Siahatla SC'!Q98+'New Siaha CL'!Q98+'Theiva SC'!Q98+'Tuipui Ferry SC'!Q98+'Kawlchaw E CL'!Q98+'Tuisumpu SC'!Q98</f>
        <v>0</v>
      </c>
      <c r="R90" s="409">
        <f>'Maubawk SC'!R98+'Zero CL'!R98+'New Latawh SC'!R98+'Old Siaha SC'!R98+'College Vaih CL'!R98+'Meisatla CL'!R98+'New Coloney CL'!R98+'Phalrang SC'!R98+'Rawmibawk SC'!R98+'Siahatla SC'!R98+'New Siaha CL'!R98+'Theiva SC'!R98+'Tuipui Ferry SC'!R98+'Kawlchaw E CL'!R98+'Tuisumpu SC'!R98</f>
        <v>0</v>
      </c>
      <c r="S90" s="409">
        <f>'Maubawk SC'!S98+'Zero CL'!S98+'New Latawh SC'!S98+'Old Siaha SC'!S98+'College Vaih CL'!S98+'Meisatla CL'!S98+'New Coloney CL'!S98+'Phalrang SC'!S98+'Rawmibawk SC'!S98+'Siahatla SC'!S98+'New Siaha CL'!S98+'Theiva SC'!S98+'Tuipui Ferry SC'!S98+'Kawlchaw E CL'!S98+'Tuisumpu SC'!S98</f>
        <v>0</v>
      </c>
      <c r="T90" s="409">
        <f>'Maubawk SC'!T98+'Zero CL'!T98+'New Latawh SC'!T98+'Old Siaha SC'!T98+'College Vaih CL'!T98+'Meisatla CL'!T98+'New Coloney CL'!T98+'Phalrang SC'!T98+'Rawmibawk SC'!T98+'Siahatla SC'!T98+'New Siaha CL'!T98+'Theiva SC'!T98+'Tuipui Ferry SC'!T98+'Kawlchaw E CL'!T98+'Tuisumpu SC'!T98</f>
        <v>749</v>
      </c>
      <c r="U90" s="409">
        <f>'Maubawk SC'!U98+'Zero CL'!U98+'New Latawh SC'!U98+'Old Siaha SC'!U98+'College Vaih CL'!U98+'Meisatla CL'!U98+'New Coloney CL'!U98+'Phalrang SC'!U98+'Rawmibawk SC'!U98+'Siahatla SC'!U98+'New Siaha CL'!U98+'Theiva SC'!U98+'Tuipui Ferry SC'!U98+'Kawlchaw E CL'!U98+'Tuisumpu SC'!U98</f>
        <v>0</v>
      </c>
      <c r="V90" s="171">
        <f>IF(T86=0,0,T90/T86)</f>
        <v>0.512311901504788</v>
      </c>
      <c r="W90" s="164"/>
      <c r="X90" s="177"/>
    </row>
    <row r="91" spans="2:24" ht="13.5" customHeight="1">
      <c r="B91" s="69" t="str">
        <f t="shared" si="1"/>
        <v>Siaha MC</v>
      </c>
      <c r="C91" s="70">
        <v>91</v>
      </c>
      <c r="D91" s="125"/>
      <c r="E91" s="191">
        <v>2</v>
      </c>
      <c r="F91" s="195" t="s">
        <v>91</v>
      </c>
      <c r="G91" s="193" t="s">
        <v>704</v>
      </c>
      <c r="H91" s="409">
        <f>'Maubawk SC'!H99+'Zero CL'!H99+'New Latawh SC'!H99+'Old Siaha SC'!H99+'College Vaih CL'!H99+'Meisatla CL'!H99+'New Coloney CL'!H99+'Phalrang SC'!H99+'Rawmibawk SC'!H99+'Siahatla SC'!H99+'New Siaha CL'!H99+'Theiva SC'!H99+'Tuipui Ferry SC'!H99+'Kawlchaw E CL'!H99+'Tuisumpu SC'!H99</f>
        <v>0</v>
      </c>
      <c r="I91" s="409">
        <f>'Maubawk SC'!I99+'Zero CL'!I99+'New Latawh SC'!I99+'Old Siaha SC'!I99+'College Vaih CL'!I99+'Meisatla CL'!I99+'New Coloney CL'!I99+'Phalrang SC'!I99+'Rawmibawk SC'!I99+'Siahatla SC'!I99+'New Siaha CL'!I99+'Theiva SC'!I99+'Tuipui Ferry SC'!I99+'Kawlchaw E CL'!I99+'Tuisumpu SC'!I99</f>
        <v>4</v>
      </c>
      <c r="J91" s="409">
        <f>'Maubawk SC'!J99+'Zero CL'!J99+'New Latawh SC'!J99+'Old Siaha SC'!J99+'College Vaih CL'!J99+'Meisatla CL'!J99+'New Coloney CL'!J99+'Phalrang SC'!J99+'Rawmibawk SC'!J99+'Siahatla SC'!J99+'New Siaha CL'!J99+'Theiva SC'!J99+'Tuipui Ferry SC'!J99+'Kawlchaw E CL'!J99+'Tuisumpu SC'!J99</f>
        <v>21</v>
      </c>
      <c r="K91" s="409">
        <f>'Maubawk SC'!K99+'Zero CL'!K99+'New Latawh SC'!K99+'Old Siaha SC'!K99+'College Vaih CL'!K99+'Meisatla CL'!K99+'New Coloney CL'!K99+'Phalrang SC'!K99+'Rawmibawk SC'!K99+'Siahatla SC'!K99+'New Siaha CL'!K99+'Theiva SC'!K99+'Tuipui Ferry SC'!K99+'Kawlchaw E CL'!K99+'Tuisumpu SC'!K99</f>
        <v>3</v>
      </c>
      <c r="L91" s="409">
        <f>'Maubawk SC'!L99+'Zero CL'!L99+'New Latawh SC'!L99+'Old Siaha SC'!L99+'College Vaih CL'!L99+'Meisatla CL'!L99+'New Coloney CL'!L99+'Phalrang SC'!L99+'Rawmibawk SC'!L99+'Siahatla SC'!L99+'New Siaha CL'!L99+'Theiva SC'!L99+'Tuipui Ferry SC'!L99+'Kawlchaw E CL'!L99+'Tuisumpu SC'!L99</f>
        <v>0</v>
      </c>
      <c r="M91" s="409">
        <f>'Maubawk SC'!M99+'Zero CL'!M99+'New Latawh SC'!M99+'Old Siaha SC'!M99+'College Vaih CL'!M99+'Meisatla CL'!M99+'New Coloney CL'!M99+'Phalrang SC'!M99+'Rawmibawk SC'!M99+'Siahatla SC'!M99+'New Siaha CL'!M99+'Theiva SC'!M99+'Tuipui Ferry SC'!M99+'Kawlchaw E CL'!M99+'Tuisumpu SC'!M99</f>
        <v>0</v>
      </c>
      <c r="N91" s="409">
        <f>'Maubawk SC'!N99+'Zero CL'!N99+'New Latawh SC'!N99+'Old Siaha SC'!N99+'College Vaih CL'!N99+'Meisatla CL'!N99+'New Coloney CL'!N99+'Phalrang SC'!N99+'Rawmibawk SC'!N99+'Siahatla SC'!N99+'New Siaha CL'!N99+'Theiva SC'!N99+'Tuipui Ferry SC'!N99+'Kawlchaw E CL'!N99+'Tuisumpu SC'!N99</f>
        <v>0</v>
      </c>
      <c r="O91" s="409">
        <f>'Maubawk SC'!O99+'Zero CL'!O99+'New Latawh SC'!O99+'Old Siaha SC'!O99+'College Vaih CL'!O99+'Meisatla CL'!O99+'New Coloney CL'!O99+'Phalrang SC'!O99+'Rawmibawk SC'!O99+'Siahatla SC'!O99+'New Siaha CL'!O99+'Theiva SC'!O99+'Tuipui Ferry SC'!O99+'Kawlchaw E CL'!O99+'Tuisumpu SC'!O99</f>
        <v>0</v>
      </c>
      <c r="P91" s="409">
        <f>'Maubawk SC'!P99+'Zero CL'!P99+'New Latawh SC'!P99+'Old Siaha SC'!P99+'College Vaih CL'!P99+'Meisatla CL'!P99+'New Coloney CL'!P99+'Phalrang SC'!P99+'Rawmibawk SC'!P99+'Siahatla SC'!P99+'New Siaha CL'!P99+'Theiva SC'!P99+'Tuipui Ferry SC'!P99+'Kawlchaw E CL'!P99+'Tuisumpu SC'!P99</f>
        <v>0</v>
      </c>
      <c r="Q91" s="409">
        <f>'Maubawk SC'!Q99+'Zero CL'!Q99+'New Latawh SC'!Q99+'Old Siaha SC'!Q99+'College Vaih CL'!Q99+'Meisatla CL'!Q99+'New Coloney CL'!Q99+'Phalrang SC'!Q99+'Rawmibawk SC'!Q99+'Siahatla SC'!Q99+'New Siaha CL'!Q99+'Theiva SC'!Q99+'Tuipui Ferry SC'!Q99+'Kawlchaw E CL'!Q99+'Tuisumpu SC'!Q99</f>
        <v>0</v>
      </c>
      <c r="R91" s="409">
        <f>'Maubawk SC'!R99+'Zero CL'!R99+'New Latawh SC'!R99+'Old Siaha SC'!R99+'College Vaih CL'!R99+'Meisatla CL'!R99+'New Coloney CL'!R99+'Phalrang SC'!R99+'Rawmibawk SC'!R99+'Siahatla SC'!R99+'New Siaha CL'!R99+'Theiva SC'!R99+'Tuipui Ferry SC'!R99+'Kawlchaw E CL'!R99+'Tuisumpu SC'!R99</f>
        <v>0</v>
      </c>
      <c r="S91" s="409">
        <f>'Maubawk SC'!S99+'Zero CL'!S99+'New Latawh SC'!S99+'Old Siaha SC'!S99+'College Vaih CL'!S99+'Meisatla CL'!S99+'New Coloney CL'!S99+'Phalrang SC'!S99+'Rawmibawk SC'!S99+'Siahatla SC'!S99+'New Siaha CL'!S99+'Theiva SC'!S99+'Tuipui Ferry SC'!S99+'Kawlchaw E CL'!S99+'Tuisumpu SC'!S99</f>
        <v>0</v>
      </c>
      <c r="T91" s="409">
        <f>'Maubawk SC'!T99+'Zero CL'!T99+'New Latawh SC'!T99+'Old Siaha SC'!T99+'College Vaih CL'!T99+'Meisatla CL'!T99+'New Coloney CL'!T99+'Phalrang SC'!T99+'Rawmibawk SC'!T99+'Siahatla SC'!T99+'New Siaha CL'!T99+'Theiva SC'!T99+'Tuipui Ferry SC'!T99+'Kawlchaw E CL'!T99+'Tuisumpu SC'!T99</f>
        <v>28</v>
      </c>
      <c r="U91" s="409">
        <f>'Maubawk SC'!U99+'Zero CL'!U99+'New Latawh SC'!U99+'Old Siaha SC'!U99+'College Vaih CL'!U99+'Meisatla CL'!U99+'New Coloney CL'!U99+'Phalrang SC'!U99+'Rawmibawk SC'!U99+'Siahatla SC'!U99+'New Siaha CL'!U99+'Theiva SC'!U99+'Tuipui Ferry SC'!U99+'Kawlchaw E CL'!U99+'Tuisumpu SC'!U99</f>
        <v>88</v>
      </c>
      <c r="V91" s="357">
        <f>IF(U91=0,0,T91/U91)</f>
        <v>0.31818181818181818</v>
      </c>
      <c r="W91" s="167"/>
      <c r="X91" s="200" t="s">
        <v>797</v>
      </c>
    </row>
    <row r="92" spans="2:24" ht="13.5" customHeight="1">
      <c r="B92" s="69" t="str">
        <f t="shared" si="1"/>
        <v>Siaha MC</v>
      </c>
      <c r="C92" s="70">
        <v>92</v>
      </c>
      <c r="D92" s="125"/>
      <c r="E92" s="191"/>
      <c r="F92" s="195" t="s">
        <v>92</v>
      </c>
      <c r="G92" s="193" t="s">
        <v>704</v>
      </c>
      <c r="H92" s="409">
        <f>'Maubawk SC'!H100+'Zero CL'!H100+'New Latawh SC'!H100+'Old Siaha SC'!H100+'College Vaih CL'!H100+'Meisatla CL'!H100+'New Coloney CL'!H100+'Phalrang SC'!H100+'Rawmibawk SC'!H100+'Siahatla SC'!H100+'New Siaha CL'!H100+'Theiva SC'!H100+'Tuipui Ferry SC'!H100+'Kawlchaw E CL'!H100+'Tuisumpu SC'!H100</f>
        <v>11</v>
      </c>
      <c r="I92" s="409">
        <f>'Maubawk SC'!I100+'Zero CL'!I100+'New Latawh SC'!I100+'Old Siaha SC'!I100+'College Vaih CL'!I100+'Meisatla CL'!I100+'New Coloney CL'!I100+'Phalrang SC'!I100+'Rawmibawk SC'!I100+'Siahatla SC'!I100+'New Siaha CL'!I100+'Theiva SC'!I100+'Tuipui Ferry SC'!I100+'Kawlchaw E CL'!I100+'Tuisumpu SC'!I100</f>
        <v>24</v>
      </c>
      <c r="J92" s="409">
        <f>'Maubawk SC'!J100+'Zero CL'!J100+'New Latawh SC'!J100+'Old Siaha SC'!J100+'College Vaih CL'!J100+'Meisatla CL'!J100+'New Coloney CL'!J100+'Phalrang SC'!J100+'Rawmibawk SC'!J100+'Siahatla SC'!J100+'New Siaha CL'!J100+'Theiva SC'!J100+'Tuipui Ferry SC'!J100+'Kawlchaw E CL'!J100+'Tuisumpu SC'!J100</f>
        <v>15</v>
      </c>
      <c r="K92" s="409">
        <f>'Maubawk SC'!K100+'Zero CL'!K100+'New Latawh SC'!K100+'Old Siaha SC'!K100+'College Vaih CL'!K100+'Meisatla CL'!K100+'New Coloney CL'!K100+'Phalrang SC'!K100+'Rawmibawk SC'!K100+'Siahatla SC'!K100+'New Siaha CL'!K100+'Theiva SC'!K100+'Tuipui Ferry SC'!K100+'Kawlchaw E CL'!K100+'Tuisumpu SC'!K100</f>
        <v>9</v>
      </c>
      <c r="L92" s="409">
        <f>'Maubawk SC'!L100+'Zero CL'!L100+'New Latawh SC'!L100+'Old Siaha SC'!L100+'College Vaih CL'!L100+'Meisatla CL'!L100+'New Coloney CL'!L100+'Phalrang SC'!L100+'Rawmibawk SC'!L100+'Siahatla SC'!L100+'New Siaha CL'!L100+'Theiva SC'!L100+'Tuipui Ferry SC'!L100+'Kawlchaw E CL'!L100+'Tuisumpu SC'!L100</f>
        <v>1</v>
      </c>
      <c r="M92" s="409">
        <f>'Maubawk SC'!M100+'Zero CL'!M100+'New Latawh SC'!M100+'Old Siaha SC'!M100+'College Vaih CL'!M100+'Meisatla CL'!M100+'New Coloney CL'!M100+'Phalrang SC'!M100+'Rawmibawk SC'!M100+'Siahatla SC'!M100+'New Siaha CL'!M100+'Theiva SC'!M100+'Tuipui Ferry SC'!M100+'Kawlchaw E CL'!M100+'Tuisumpu SC'!M100</f>
        <v>0</v>
      </c>
      <c r="N92" s="409">
        <f>'Maubawk SC'!N100+'Zero CL'!N100+'New Latawh SC'!N100+'Old Siaha SC'!N100+'College Vaih CL'!N100+'Meisatla CL'!N100+'New Coloney CL'!N100+'Phalrang SC'!N100+'Rawmibawk SC'!N100+'Siahatla SC'!N100+'New Siaha CL'!N100+'Theiva SC'!N100+'Tuipui Ferry SC'!N100+'Kawlchaw E CL'!N100+'Tuisumpu SC'!N100</f>
        <v>0</v>
      </c>
      <c r="O92" s="409">
        <f>'Maubawk SC'!O100+'Zero CL'!O100+'New Latawh SC'!O100+'Old Siaha SC'!O100+'College Vaih CL'!O100+'Meisatla CL'!O100+'New Coloney CL'!O100+'Phalrang SC'!O100+'Rawmibawk SC'!O100+'Siahatla SC'!O100+'New Siaha CL'!O100+'Theiva SC'!O100+'Tuipui Ferry SC'!O100+'Kawlchaw E CL'!O100+'Tuisumpu SC'!O100</f>
        <v>0</v>
      </c>
      <c r="P92" s="409">
        <f>'Maubawk SC'!P100+'Zero CL'!P100+'New Latawh SC'!P100+'Old Siaha SC'!P100+'College Vaih CL'!P100+'Meisatla CL'!P100+'New Coloney CL'!P100+'Phalrang SC'!P100+'Rawmibawk SC'!P100+'Siahatla SC'!P100+'New Siaha CL'!P100+'Theiva SC'!P100+'Tuipui Ferry SC'!P100+'Kawlchaw E CL'!P100+'Tuisumpu SC'!P100</f>
        <v>0</v>
      </c>
      <c r="Q92" s="409">
        <f>'Maubawk SC'!Q100+'Zero CL'!Q100+'New Latawh SC'!Q100+'Old Siaha SC'!Q100+'College Vaih CL'!Q100+'Meisatla CL'!Q100+'New Coloney CL'!Q100+'Phalrang SC'!Q100+'Rawmibawk SC'!Q100+'Siahatla SC'!Q100+'New Siaha CL'!Q100+'Theiva SC'!Q100+'Tuipui Ferry SC'!Q100+'Kawlchaw E CL'!Q100+'Tuisumpu SC'!Q100</f>
        <v>0</v>
      </c>
      <c r="R92" s="409">
        <f>'Maubawk SC'!R100+'Zero CL'!R100+'New Latawh SC'!R100+'Old Siaha SC'!R100+'College Vaih CL'!R100+'Meisatla CL'!R100+'New Coloney CL'!R100+'Phalrang SC'!R100+'Rawmibawk SC'!R100+'Siahatla SC'!R100+'New Siaha CL'!R100+'Theiva SC'!R100+'Tuipui Ferry SC'!R100+'Kawlchaw E CL'!R100+'Tuisumpu SC'!R100</f>
        <v>0</v>
      </c>
      <c r="S92" s="409">
        <f>'Maubawk SC'!S100+'Zero CL'!S100+'New Latawh SC'!S100+'Old Siaha SC'!S100+'College Vaih CL'!S100+'Meisatla CL'!S100+'New Coloney CL'!S100+'Phalrang SC'!S100+'Rawmibawk SC'!S100+'Siahatla SC'!S100+'New Siaha CL'!S100+'Theiva SC'!S100+'Tuipui Ferry SC'!S100+'Kawlchaw E CL'!S100+'Tuisumpu SC'!S100</f>
        <v>0</v>
      </c>
      <c r="T92" s="409">
        <f>'Maubawk SC'!T100+'Zero CL'!T100+'New Latawh SC'!T100+'Old Siaha SC'!T100+'College Vaih CL'!T100+'Meisatla CL'!T100+'New Coloney CL'!T100+'Phalrang SC'!T100+'Rawmibawk SC'!T100+'Siahatla SC'!T100+'New Siaha CL'!T100+'Theiva SC'!T100+'Tuipui Ferry SC'!T100+'Kawlchaw E CL'!T100+'Tuisumpu SC'!T100</f>
        <v>60</v>
      </c>
      <c r="U92" s="409">
        <f>'Maubawk SC'!U100+'Zero CL'!U100+'New Latawh SC'!U100+'Old Siaha SC'!U100+'College Vaih CL'!U100+'Meisatla CL'!U100+'New Coloney CL'!U100+'Phalrang SC'!U100+'Rawmibawk SC'!U100+'Siahatla SC'!U100+'New Siaha CL'!U100+'Theiva SC'!U100+'Tuipui Ferry SC'!U100+'Kawlchaw E CL'!U100+'Tuisumpu SC'!U100</f>
        <v>88</v>
      </c>
      <c r="V92" s="357">
        <f>IF(U92=0,0,T92/U92)</f>
        <v>0.68181818181818177</v>
      </c>
      <c r="W92" s="167"/>
      <c r="X92" s="200" t="s">
        <v>797</v>
      </c>
    </row>
    <row r="93" spans="2:24" ht="13.5" customHeight="1">
      <c r="B93" s="69" t="str">
        <f t="shared" si="1"/>
        <v>Siaha MC</v>
      </c>
      <c r="C93" s="70">
        <v>93</v>
      </c>
      <c r="D93" s="125"/>
      <c r="E93" s="348"/>
      <c r="F93" s="195" t="s">
        <v>93</v>
      </c>
      <c r="G93" s="193" t="s">
        <v>704</v>
      </c>
      <c r="H93" s="409">
        <f>'Maubawk SC'!H101+'Zero CL'!H101+'New Latawh SC'!H101+'Old Siaha SC'!H101+'College Vaih CL'!H101+'Meisatla CL'!H101+'New Coloney CL'!H101+'Phalrang SC'!H101+'Rawmibawk SC'!H101+'Siahatla SC'!H101+'New Siaha CL'!H101+'Theiva SC'!H101+'Tuipui Ferry SC'!H101+'Kawlchaw E CL'!H101+'Tuisumpu SC'!H101</f>
        <v>11</v>
      </c>
      <c r="I93" s="409">
        <f>'Maubawk SC'!I101+'Zero CL'!I101+'New Latawh SC'!I101+'Old Siaha SC'!I101+'College Vaih CL'!I101+'Meisatla CL'!I101+'New Coloney CL'!I101+'Phalrang SC'!I101+'Rawmibawk SC'!I101+'Siahatla SC'!I101+'New Siaha CL'!I101+'Theiva SC'!I101+'Tuipui Ferry SC'!I101+'Kawlchaw E CL'!I101+'Tuisumpu SC'!I101</f>
        <v>28</v>
      </c>
      <c r="J93" s="409">
        <f>'Maubawk SC'!J101+'Zero CL'!J101+'New Latawh SC'!J101+'Old Siaha SC'!J101+'College Vaih CL'!J101+'Meisatla CL'!J101+'New Coloney CL'!J101+'Phalrang SC'!J101+'Rawmibawk SC'!J101+'Siahatla SC'!J101+'New Siaha CL'!J101+'Theiva SC'!J101+'Tuipui Ferry SC'!J101+'Kawlchaw E CL'!J101+'Tuisumpu SC'!J101</f>
        <v>36</v>
      </c>
      <c r="K93" s="409">
        <f>'Maubawk SC'!K101+'Zero CL'!K101+'New Latawh SC'!K101+'Old Siaha SC'!K101+'College Vaih CL'!K101+'Meisatla CL'!K101+'New Coloney CL'!K101+'Phalrang SC'!K101+'Rawmibawk SC'!K101+'Siahatla SC'!K101+'New Siaha CL'!K101+'Theiva SC'!K101+'Tuipui Ferry SC'!K101+'Kawlchaw E CL'!K101+'Tuisumpu SC'!K101</f>
        <v>12</v>
      </c>
      <c r="L93" s="409">
        <f>'Maubawk SC'!L101+'Zero CL'!L101+'New Latawh SC'!L101+'Old Siaha SC'!L101+'College Vaih CL'!L101+'Meisatla CL'!L101+'New Coloney CL'!L101+'Phalrang SC'!L101+'Rawmibawk SC'!L101+'Siahatla SC'!L101+'New Siaha CL'!L101+'Theiva SC'!L101+'Tuipui Ferry SC'!L101+'Kawlchaw E CL'!L101+'Tuisumpu SC'!L101</f>
        <v>1</v>
      </c>
      <c r="M93" s="409">
        <f>'Maubawk SC'!M101+'Zero CL'!M101+'New Latawh SC'!M101+'Old Siaha SC'!M101+'College Vaih CL'!M101+'Meisatla CL'!M101+'New Coloney CL'!M101+'Phalrang SC'!M101+'Rawmibawk SC'!M101+'Siahatla SC'!M101+'New Siaha CL'!M101+'Theiva SC'!M101+'Tuipui Ferry SC'!M101+'Kawlchaw E CL'!M101+'Tuisumpu SC'!M101</f>
        <v>0</v>
      </c>
      <c r="N93" s="409">
        <f>'Maubawk SC'!N101+'Zero CL'!N101+'New Latawh SC'!N101+'Old Siaha SC'!N101+'College Vaih CL'!N101+'Meisatla CL'!N101+'New Coloney CL'!N101+'Phalrang SC'!N101+'Rawmibawk SC'!N101+'Siahatla SC'!N101+'New Siaha CL'!N101+'Theiva SC'!N101+'Tuipui Ferry SC'!N101+'Kawlchaw E CL'!N101+'Tuisumpu SC'!N101</f>
        <v>0</v>
      </c>
      <c r="O93" s="409">
        <f>'Maubawk SC'!O101+'Zero CL'!O101+'New Latawh SC'!O101+'Old Siaha SC'!O101+'College Vaih CL'!O101+'Meisatla CL'!O101+'New Coloney CL'!O101+'Phalrang SC'!O101+'Rawmibawk SC'!O101+'Siahatla SC'!O101+'New Siaha CL'!O101+'Theiva SC'!O101+'Tuipui Ferry SC'!O101+'Kawlchaw E CL'!O101+'Tuisumpu SC'!O101</f>
        <v>0</v>
      </c>
      <c r="P93" s="409">
        <f>'Maubawk SC'!P101+'Zero CL'!P101+'New Latawh SC'!P101+'Old Siaha SC'!P101+'College Vaih CL'!P101+'Meisatla CL'!P101+'New Coloney CL'!P101+'Phalrang SC'!P101+'Rawmibawk SC'!P101+'Siahatla SC'!P101+'New Siaha CL'!P101+'Theiva SC'!P101+'Tuipui Ferry SC'!P101+'Kawlchaw E CL'!P101+'Tuisumpu SC'!P101</f>
        <v>0</v>
      </c>
      <c r="Q93" s="409">
        <f>'Maubawk SC'!Q101+'Zero CL'!Q101+'New Latawh SC'!Q101+'Old Siaha SC'!Q101+'College Vaih CL'!Q101+'Meisatla CL'!Q101+'New Coloney CL'!Q101+'Phalrang SC'!Q101+'Rawmibawk SC'!Q101+'Siahatla SC'!Q101+'New Siaha CL'!Q101+'Theiva SC'!Q101+'Tuipui Ferry SC'!Q101+'Kawlchaw E CL'!Q101+'Tuisumpu SC'!Q101</f>
        <v>0</v>
      </c>
      <c r="R93" s="409">
        <f>'Maubawk SC'!R101+'Zero CL'!R101+'New Latawh SC'!R101+'Old Siaha SC'!R101+'College Vaih CL'!R101+'Meisatla CL'!R101+'New Coloney CL'!R101+'Phalrang SC'!R101+'Rawmibawk SC'!R101+'Siahatla SC'!R101+'New Siaha CL'!R101+'Theiva SC'!R101+'Tuipui Ferry SC'!R101+'Kawlchaw E CL'!R101+'Tuisumpu SC'!R101</f>
        <v>0</v>
      </c>
      <c r="S93" s="409">
        <f>'Maubawk SC'!S101+'Zero CL'!S101+'New Latawh SC'!S101+'Old Siaha SC'!S101+'College Vaih CL'!S101+'Meisatla CL'!S101+'New Coloney CL'!S101+'Phalrang SC'!S101+'Rawmibawk SC'!S101+'Siahatla SC'!S101+'New Siaha CL'!S101+'Theiva SC'!S101+'Tuipui Ferry SC'!S101+'Kawlchaw E CL'!S101+'Tuisumpu SC'!S101</f>
        <v>0</v>
      </c>
      <c r="T93" s="409">
        <f>'Maubawk SC'!T101+'Zero CL'!T101+'New Latawh SC'!T101+'Old Siaha SC'!T101+'College Vaih CL'!T101+'Meisatla CL'!T101+'New Coloney CL'!T101+'Phalrang SC'!T101+'Rawmibawk SC'!T101+'Siahatla SC'!T101+'New Siaha CL'!T101+'Theiva SC'!T101+'Tuipui Ferry SC'!T101+'Kawlchaw E CL'!T101+'Tuisumpu SC'!T101</f>
        <v>88</v>
      </c>
      <c r="U93" s="409">
        <f>'Maubawk SC'!U101+'Zero CL'!U101+'New Latawh SC'!U101+'Old Siaha SC'!U101+'College Vaih CL'!U101+'Meisatla CL'!U101+'New Coloney CL'!U101+'Phalrang SC'!U101+'Rawmibawk SC'!U101+'Siahatla SC'!U101+'New Siaha CL'!U101+'Theiva SC'!U101+'Tuipui Ferry SC'!U101+'Kawlchaw E CL'!U101+'Tuisumpu SC'!U101</f>
        <v>0</v>
      </c>
      <c r="V93" s="363">
        <f>IF(G12=0,0,T93*1000/G12)</f>
        <v>2.3713923845967284</v>
      </c>
      <c r="W93" s="354" t="s">
        <v>275</v>
      </c>
      <c r="X93" s="177"/>
    </row>
    <row r="94" spans="2:24" ht="13.5" customHeight="1">
      <c r="B94" s="69" t="str">
        <f t="shared" si="1"/>
        <v>Siaha MC</v>
      </c>
      <c r="C94" s="70">
        <v>94</v>
      </c>
      <c r="D94" s="125"/>
      <c r="E94" s="191">
        <v>3</v>
      </c>
      <c r="F94" s="195" t="s">
        <v>276</v>
      </c>
      <c r="G94" s="193" t="s">
        <v>704</v>
      </c>
      <c r="H94" s="409">
        <f>'Maubawk SC'!H102+'Zero CL'!H102+'New Latawh SC'!H102+'Old Siaha SC'!H102+'College Vaih CL'!H102+'Meisatla CL'!H102+'New Coloney CL'!H102+'Phalrang SC'!H102+'Rawmibawk SC'!H102+'Siahatla SC'!H102+'New Siaha CL'!H102+'Theiva SC'!H102+'Tuipui Ferry SC'!H102+'Kawlchaw E CL'!H102+'Tuisumpu SC'!H102</f>
        <v>13</v>
      </c>
      <c r="I94" s="409">
        <f>'Maubawk SC'!I102+'Zero CL'!I102+'New Latawh SC'!I102+'Old Siaha SC'!I102+'College Vaih CL'!I102+'Meisatla CL'!I102+'New Coloney CL'!I102+'Phalrang SC'!I102+'Rawmibawk SC'!I102+'Siahatla SC'!I102+'New Siaha CL'!I102+'Theiva SC'!I102+'Tuipui Ferry SC'!I102+'Kawlchaw E CL'!I102+'Tuisumpu SC'!I102</f>
        <v>13</v>
      </c>
      <c r="J94" s="409">
        <f>'Maubawk SC'!J102+'Zero CL'!J102+'New Latawh SC'!J102+'Old Siaha SC'!J102+'College Vaih CL'!J102+'Meisatla CL'!J102+'New Coloney CL'!J102+'Phalrang SC'!J102+'Rawmibawk SC'!J102+'Siahatla SC'!J102+'New Siaha CL'!J102+'Theiva SC'!J102+'Tuipui Ferry SC'!J102+'Kawlchaw E CL'!J102+'Tuisumpu SC'!J102</f>
        <v>13</v>
      </c>
      <c r="K94" s="409">
        <f>'Maubawk SC'!K102+'Zero CL'!K102+'New Latawh SC'!K102+'Old Siaha SC'!K102+'College Vaih CL'!K102+'Meisatla CL'!K102+'New Coloney CL'!K102+'Phalrang SC'!K102+'Rawmibawk SC'!K102+'Siahatla SC'!K102+'New Siaha CL'!K102+'Theiva SC'!K102+'Tuipui Ferry SC'!K102+'Kawlchaw E CL'!K102+'Tuisumpu SC'!K102</f>
        <v>11</v>
      </c>
      <c r="L94" s="409">
        <f>'Maubawk SC'!L102+'Zero CL'!L102+'New Latawh SC'!L102+'Old Siaha SC'!L102+'College Vaih CL'!L102+'Meisatla CL'!L102+'New Coloney CL'!L102+'Phalrang SC'!L102+'Rawmibawk SC'!L102+'Siahatla SC'!L102+'New Siaha CL'!L102+'Theiva SC'!L102+'Tuipui Ferry SC'!L102+'Kawlchaw E CL'!L102+'Tuisumpu SC'!L102</f>
        <v>11</v>
      </c>
      <c r="M94" s="409">
        <f>'Maubawk SC'!M102+'Zero CL'!M102+'New Latawh SC'!M102+'Old Siaha SC'!M102+'College Vaih CL'!M102+'Meisatla CL'!M102+'New Coloney CL'!M102+'Phalrang SC'!M102+'Rawmibawk SC'!M102+'Siahatla SC'!M102+'New Siaha CL'!M102+'Theiva SC'!M102+'Tuipui Ferry SC'!M102+'Kawlchaw E CL'!M102+'Tuisumpu SC'!M102</f>
        <v>0</v>
      </c>
      <c r="N94" s="409">
        <f>'Maubawk SC'!N102+'Zero CL'!N102+'New Latawh SC'!N102+'Old Siaha SC'!N102+'College Vaih CL'!N102+'Meisatla CL'!N102+'New Coloney CL'!N102+'Phalrang SC'!N102+'Rawmibawk SC'!N102+'Siahatla SC'!N102+'New Siaha CL'!N102+'Theiva SC'!N102+'Tuipui Ferry SC'!N102+'Kawlchaw E CL'!N102+'Tuisumpu SC'!N102</f>
        <v>0</v>
      </c>
      <c r="O94" s="409">
        <f>'Maubawk SC'!O102+'Zero CL'!O102+'New Latawh SC'!O102+'Old Siaha SC'!O102+'College Vaih CL'!O102+'Meisatla CL'!O102+'New Coloney CL'!O102+'Phalrang SC'!O102+'Rawmibawk SC'!O102+'Siahatla SC'!O102+'New Siaha CL'!O102+'Theiva SC'!O102+'Tuipui Ferry SC'!O102+'Kawlchaw E CL'!O102+'Tuisumpu SC'!O102</f>
        <v>0</v>
      </c>
      <c r="P94" s="409">
        <f>'Maubawk SC'!P102+'Zero CL'!P102+'New Latawh SC'!P102+'Old Siaha SC'!P102+'College Vaih CL'!P102+'Meisatla CL'!P102+'New Coloney CL'!P102+'Phalrang SC'!P102+'Rawmibawk SC'!P102+'Siahatla SC'!P102+'New Siaha CL'!P102+'Theiva SC'!P102+'Tuipui Ferry SC'!P102+'Kawlchaw E CL'!P102+'Tuisumpu SC'!P102</f>
        <v>0</v>
      </c>
      <c r="Q94" s="409">
        <f>'Maubawk SC'!Q102+'Zero CL'!Q102+'New Latawh SC'!Q102+'Old Siaha SC'!Q102+'College Vaih CL'!Q102+'Meisatla CL'!Q102+'New Coloney CL'!Q102+'Phalrang SC'!Q102+'Rawmibawk SC'!Q102+'Siahatla SC'!Q102+'New Siaha CL'!Q102+'Theiva SC'!Q102+'Tuipui Ferry SC'!Q102+'Kawlchaw E CL'!Q102+'Tuisumpu SC'!Q102</f>
        <v>0</v>
      </c>
      <c r="R94" s="409">
        <f>'Maubawk SC'!R102+'Zero CL'!R102+'New Latawh SC'!R102+'Old Siaha SC'!R102+'College Vaih CL'!R102+'Meisatla CL'!R102+'New Coloney CL'!R102+'Phalrang SC'!R102+'Rawmibawk SC'!R102+'Siahatla SC'!R102+'New Siaha CL'!R102+'Theiva SC'!R102+'Tuipui Ferry SC'!R102+'Kawlchaw E CL'!R102+'Tuisumpu SC'!R102</f>
        <v>0</v>
      </c>
      <c r="S94" s="409">
        <f>'Maubawk SC'!S102+'Zero CL'!S102+'New Latawh SC'!S102+'Old Siaha SC'!S102+'College Vaih CL'!S102+'Meisatla CL'!S102+'New Coloney CL'!S102+'Phalrang SC'!S102+'Rawmibawk SC'!S102+'Siahatla SC'!S102+'New Siaha CL'!S102+'Theiva SC'!S102+'Tuipui Ferry SC'!S102+'Kawlchaw E CL'!S102+'Tuisumpu SC'!S102</f>
        <v>0</v>
      </c>
      <c r="T94" s="409">
        <f>'Maubawk SC'!T102+'Zero CL'!T102+'New Latawh SC'!T102+'Old Siaha SC'!T102+'College Vaih CL'!T102+'Meisatla CL'!T102+'New Coloney CL'!T102+'Phalrang SC'!T102+'Rawmibawk SC'!T102+'Siahatla SC'!T102+'New Siaha CL'!T102+'Theiva SC'!T102+'Tuipui Ferry SC'!T102+'Kawlchaw E CL'!T102+'Tuisumpu SC'!T102</f>
        <v>61</v>
      </c>
      <c r="U94" s="409">
        <f>'Maubawk SC'!U102+'Zero CL'!U102+'New Latawh SC'!U102+'Old Siaha SC'!U102+'College Vaih CL'!U102+'Meisatla CL'!U102+'New Coloney CL'!U102+'Phalrang SC'!U102+'Rawmibawk SC'!U102+'Siahatla SC'!U102+'New Siaha CL'!U102+'Theiva SC'!U102+'Tuipui Ferry SC'!U102+'Kawlchaw E CL'!U102+'Tuisumpu SC'!U102</f>
        <v>61</v>
      </c>
      <c r="V94" s="171">
        <f>IF(U94=0,0,T94/U94)</f>
        <v>1</v>
      </c>
      <c r="W94" s="164"/>
      <c r="X94" s="200" t="s">
        <v>796</v>
      </c>
    </row>
    <row r="95" spans="2:24" ht="15" customHeight="1">
      <c r="B95" s="69" t="str">
        <f t="shared" si="1"/>
        <v>Siaha MC</v>
      </c>
      <c r="C95" s="70">
        <v>95</v>
      </c>
      <c r="D95" s="125"/>
      <c r="E95" s="191">
        <v>4</v>
      </c>
      <c r="F95" s="195" t="s">
        <v>277</v>
      </c>
      <c r="G95" s="193" t="s">
        <v>704</v>
      </c>
      <c r="H95" s="409">
        <f>'Maubawk SC'!H103+'Zero CL'!H103+'New Latawh SC'!H103+'Old Siaha SC'!H103+'College Vaih CL'!H103+'Meisatla CL'!H103+'New Coloney CL'!H103+'Phalrang SC'!H103+'Rawmibawk SC'!H103+'Siahatla SC'!H103+'New Siaha CL'!H103+'Theiva SC'!H103+'Tuipui Ferry SC'!H103+'Kawlchaw E CL'!H103+'Tuisumpu SC'!H103</f>
        <v>13</v>
      </c>
      <c r="I95" s="409">
        <f>'Maubawk SC'!I103+'Zero CL'!I103+'New Latawh SC'!I103+'Old Siaha SC'!I103+'College Vaih CL'!I103+'Meisatla CL'!I103+'New Coloney CL'!I103+'Phalrang SC'!I103+'Rawmibawk SC'!I103+'Siahatla SC'!I103+'New Siaha CL'!I103+'Theiva SC'!I103+'Tuipui Ferry SC'!I103+'Kawlchaw E CL'!I103+'Tuisumpu SC'!I103</f>
        <v>13</v>
      </c>
      <c r="J95" s="409">
        <f>'Maubawk SC'!J103+'Zero CL'!J103+'New Latawh SC'!J103+'Old Siaha SC'!J103+'College Vaih CL'!J103+'Meisatla CL'!J103+'New Coloney CL'!J103+'Phalrang SC'!J103+'Rawmibawk SC'!J103+'Siahatla SC'!J103+'New Siaha CL'!J103+'Theiva SC'!J103+'Tuipui Ferry SC'!J103+'Kawlchaw E CL'!J103+'Tuisumpu SC'!J103</f>
        <v>13</v>
      </c>
      <c r="K95" s="409">
        <f>'Maubawk SC'!K103+'Zero CL'!K103+'New Latawh SC'!K103+'Old Siaha SC'!K103+'College Vaih CL'!K103+'Meisatla CL'!K103+'New Coloney CL'!K103+'Phalrang SC'!K103+'Rawmibawk SC'!K103+'Siahatla SC'!K103+'New Siaha CL'!K103+'Theiva SC'!K103+'Tuipui Ferry SC'!K103+'Kawlchaw E CL'!K103+'Tuisumpu SC'!K103</f>
        <v>11</v>
      </c>
      <c r="L95" s="409">
        <f>'Maubawk SC'!L103+'Zero CL'!L103+'New Latawh SC'!L103+'Old Siaha SC'!L103+'College Vaih CL'!L103+'Meisatla CL'!L103+'New Coloney CL'!L103+'Phalrang SC'!L103+'Rawmibawk SC'!L103+'Siahatla SC'!L103+'New Siaha CL'!L103+'Theiva SC'!L103+'Tuipui Ferry SC'!L103+'Kawlchaw E CL'!L103+'Tuisumpu SC'!L103</f>
        <v>12</v>
      </c>
      <c r="M95" s="409">
        <f>'Maubawk SC'!M103+'Zero CL'!M103+'New Latawh SC'!M103+'Old Siaha SC'!M103+'College Vaih CL'!M103+'Meisatla CL'!M103+'New Coloney CL'!M103+'Phalrang SC'!M103+'Rawmibawk SC'!M103+'Siahatla SC'!M103+'New Siaha CL'!M103+'Theiva SC'!M103+'Tuipui Ferry SC'!M103+'Kawlchaw E CL'!M103+'Tuisumpu SC'!M103</f>
        <v>0</v>
      </c>
      <c r="N95" s="409">
        <f>'Maubawk SC'!N103+'Zero CL'!N103+'New Latawh SC'!N103+'Old Siaha SC'!N103+'College Vaih CL'!N103+'Meisatla CL'!N103+'New Coloney CL'!N103+'Phalrang SC'!N103+'Rawmibawk SC'!N103+'Siahatla SC'!N103+'New Siaha CL'!N103+'Theiva SC'!N103+'Tuipui Ferry SC'!N103+'Kawlchaw E CL'!N103+'Tuisumpu SC'!N103</f>
        <v>0</v>
      </c>
      <c r="O95" s="409">
        <f>'Maubawk SC'!O103+'Zero CL'!O103+'New Latawh SC'!O103+'Old Siaha SC'!O103+'College Vaih CL'!O103+'Meisatla CL'!O103+'New Coloney CL'!O103+'Phalrang SC'!O103+'Rawmibawk SC'!O103+'Siahatla SC'!O103+'New Siaha CL'!O103+'Theiva SC'!O103+'Tuipui Ferry SC'!O103+'Kawlchaw E CL'!O103+'Tuisumpu SC'!O103</f>
        <v>0</v>
      </c>
      <c r="P95" s="409">
        <f>'Maubawk SC'!P103+'Zero CL'!P103+'New Latawh SC'!P103+'Old Siaha SC'!P103+'College Vaih CL'!P103+'Meisatla CL'!P103+'New Coloney CL'!P103+'Phalrang SC'!P103+'Rawmibawk SC'!P103+'Siahatla SC'!P103+'New Siaha CL'!P103+'Theiva SC'!P103+'Tuipui Ferry SC'!P103+'Kawlchaw E CL'!P103+'Tuisumpu SC'!P103</f>
        <v>0</v>
      </c>
      <c r="Q95" s="409">
        <f>'Maubawk SC'!Q103+'Zero CL'!Q103+'New Latawh SC'!Q103+'Old Siaha SC'!Q103+'College Vaih CL'!Q103+'Meisatla CL'!Q103+'New Coloney CL'!Q103+'Phalrang SC'!Q103+'Rawmibawk SC'!Q103+'Siahatla SC'!Q103+'New Siaha CL'!Q103+'Theiva SC'!Q103+'Tuipui Ferry SC'!Q103+'Kawlchaw E CL'!Q103+'Tuisumpu SC'!Q103</f>
        <v>0</v>
      </c>
      <c r="R95" s="409">
        <f>'Maubawk SC'!R103+'Zero CL'!R103+'New Latawh SC'!R103+'Old Siaha SC'!R103+'College Vaih CL'!R103+'Meisatla CL'!R103+'New Coloney CL'!R103+'Phalrang SC'!R103+'Rawmibawk SC'!R103+'Siahatla SC'!R103+'New Siaha CL'!R103+'Theiva SC'!R103+'Tuipui Ferry SC'!R103+'Kawlchaw E CL'!R103+'Tuisumpu SC'!R103</f>
        <v>0</v>
      </c>
      <c r="S95" s="409">
        <f>'Maubawk SC'!S103+'Zero CL'!S103+'New Latawh SC'!S103+'Old Siaha SC'!S103+'College Vaih CL'!S103+'Meisatla CL'!S103+'New Coloney CL'!S103+'Phalrang SC'!S103+'Rawmibawk SC'!S103+'Siahatla SC'!S103+'New Siaha CL'!S103+'Theiva SC'!S103+'Tuipui Ferry SC'!S103+'Kawlchaw E CL'!S103+'Tuisumpu SC'!S103</f>
        <v>0</v>
      </c>
      <c r="T95" s="409">
        <f>'Maubawk SC'!T103+'Zero CL'!T103+'New Latawh SC'!T103+'Old Siaha SC'!T103+'College Vaih CL'!T103+'Meisatla CL'!T103+'New Coloney CL'!T103+'Phalrang SC'!T103+'Rawmibawk SC'!T103+'Siahatla SC'!T103+'New Siaha CL'!T103+'Theiva SC'!T103+'Tuipui Ferry SC'!T103+'Kawlchaw E CL'!T103+'Tuisumpu SC'!T103</f>
        <v>62</v>
      </c>
      <c r="U95" s="409">
        <f>'Maubawk SC'!U103+'Zero CL'!U103+'New Latawh SC'!U103+'Old Siaha SC'!U103+'College Vaih CL'!U103+'Meisatla CL'!U103+'New Coloney CL'!U103+'Phalrang SC'!U103+'Rawmibawk SC'!U103+'Siahatla SC'!U103+'New Siaha CL'!U103+'Theiva SC'!U103+'Tuipui Ferry SC'!U103+'Kawlchaw E CL'!U103+'Tuisumpu SC'!U103</f>
        <v>62</v>
      </c>
      <c r="V95" s="171">
        <f>IF(U95=0,0,T95/U95)</f>
        <v>1</v>
      </c>
      <c r="W95" s="164"/>
      <c r="X95" s="200" t="s">
        <v>796</v>
      </c>
    </row>
    <row r="96" spans="2:24" ht="1.5" customHeight="1">
      <c r="B96" s="69" t="str">
        <f t="shared" si="1"/>
        <v>Siaha MC</v>
      </c>
      <c r="C96" s="70">
        <v>96</v>
      </c>
      <c r="E96" s="71"/>
      <c r="F96" s="71"/>
      <c r="G96" s="227"/>
      <c r="H96" s="185"/>
      <c r="I96" s="185"/>
      <c r="J96" s="185"/>
      <c r="K96" s="185"/>
      <c r="L96" s="185"/>
      <c r="M96" s="185"/>
      <c r="N96" s="185"/>
      <c r="O96" s="185"/>
      <c r="P96" s="185"/>
      <c r="Q96" s="185"/>
      <c r="R96" s="185"/>
      <c r="S96" s="185"/>
      <c r="T96" s="74"/>
      <c r="U96" s="75"/>
      <c r="V96" s="186"/>
      <c r="W96" s="75"/>
      <c r="X96" s="69"/>
    </row>
    <row r="97" spans="2:24" ht="15.75" customHeight="1">
      <c r="B97" s="69" t="str">
        <f t="shared" si="1"/>
        <v>Siaha MC</v>
      </c>
      <c r="C97" s="70">
        <v>97</v>
      </c>
      <c r="D97" s="125"/>
      <c r="E97" s="343" t="s">
        <v>615</v>
      </c>
      <c r="F97" s="189"/>
      <c r="G97" s="238" t="s">
        <v>59</v>
      </c>
      <c r="H97" s="190" t="s">
        <v>35</v>
      </c>
      <c r="I97" s="190" t="s">
        <v>36</v>
      </c>
      <c r="J97" s="190" t="s">
        <v>37</v>
      </c>
      <c r="K97" s="190" t="s">
        <v>38</v>
      </c>
      <c r="L97" s="190" t="s">
        <v>39</v>
      </c>
      <c r="M97" s="190" t="s">
        <v>40</v>
      </c>
      <c r="N97" s="190" t="s">
        <v>41</v>
      </c>
      <c r="O97" s="190" t="s">
        <v>42</v>
      </c>
      <c r="P97" s="190" t="s">
        <v>43</v>
      </c>
      <c r="Q97" s="190" t="s">
        <v>44</v>
      </c>
      <c r="R97" s="190" t="s">
        <v>45</v>
      </c>
      <c r="S97" s="190" t="s">
        <v>46</v>
      </c>
      <c r="T97" s="130" t="s">
        <v>47</v>
      </c>
      <c r="U97" s="131" t="s">
        <v>48</v>
      </c>
      <c r="V97" s="239" t="s">
        <v>49</v>
      </c>
      <c r="W97" s="347" t="s">
        <v>116</v>
      </c>
      <c r="X97" s="130" t="s">
        <v>51</v>
      </c>
    </row>
    <row r="98" spans="2:24" ht="1.5" customHeight="1">
      <c r="B98" s="69" t="str">
        <f t="shared" si="1"/>
        <v>Siaha MC</v>
      </c>
      <c r="C98" s="70">
        <v>98</v>
      </c>
      <c r="D98" s="125"/>
      <c r="E98" s="70"/>
      <c r="F98" s="183"/>
      <c r="G98" s="181"/>
      <c r="H98" s="185"/>
      <c r="I98" s="185"/>
      <c r="J98" s="185"/>
      <c r="K98" s="185"/>
      <c r="L98" s="185"/>
      <c r="M98" s="185"/>
      <c r="N98" s="185"/>
      <c r="O98" s="185"/>
      <c r="P98" s="185"/>
      <c r="Q98" s="185"/>
      <c r="R98" s="185"/>
      <c r="S98" s="185"/>
      <c r="T98" s="74"/>
      <c r="U98" s="75"/>
      <c r="V98" s="186"/>
      <c r="W98" s="75"/>
      <c r="X98" s="69"/>
    </row>
    <row r="99" spans="2:24" ht="23.25" customHeight="1">
      <c r="B99" s="69" t="str">
        <f t="shared" si="1"/>
        <v>Siaha MC</v>
      </c>
      <c r="C99" s="70">
        <v>99</v>
      </c>
      <c r="D99" s="125"/>
      <c r="E99" s="348">
        <v>1</v>
      </c>
      <c r="F99" s="195" t="s">
        <v>278</v>
      </c>
      <c r="G99" s="193" t="s">
        <v>704</v>
      </c>
      <c r="H99" s="409">
        <f>'Maubawk SC'!H107+'Zero CL'!H107+'New Latawh SC'!H107+'Old Siaha SC'!H107+'College Vaih CL'!H107+'Meisatla CL'!H107+'New Coloney CL'!H107+'Phalrang SC'!H107+'Rawmibawk SC'!H107+'Siahatla SC'!H107+'New Siaha CL'!H107+'Theiva SC'!H107+'Tuipui Ferry SC'!H107+'Kawlchaw E CL'!H107+'Tuisumpu SC'!H107</f>
        <v>20</v>
      </c>
      <c r="I99" s="409">
        <f>'Maubawk SC'!I107+'Zero CL'!I107+'New Latawh SC'!I107+'Old Siaha SC'!I107+'College Vaih CL'!I107+'Meisatla CL'!I107+'New Coloney CL'!I107+'Phalrang SC'!I107+'Rawmibawk SC'!I107+'Siahatla SC'!I107+'New Siaha CL'!I107+'Theiva SC'!I107+'Tuipui Ferry SC'!I107+'Kawlchaw E CL'!I107+'Tuisumpu SC'!I107</f>
        <v>3</v>
      </c>
      <c r="J99" s="409">
        <f>'Maubawk SC'!J107+'Zero CL'!J107+'New Latawh SC'!J107+'Old Siaha SC'!J107+'College Vaih CL'!J107+'Meisatla CL'!J107+'New Coloney CL'!J107+'Phalrang SC'!J107+'Rawmibawk SC'!J107+'Siahatla SC'!J107+'New Siaha CL'!J107+'Theiva SC'!J107+'Tuipui Ferry SC'!J107+'Kawlchaw E CL'!J107+'Tuisumpu SC'!J107</f>
        <v>0</v>
      </c>
      <c r="K99" s="409">
        <f>'Maubawk SC'!K107+'Zero CL'!K107+'New Latawh SC'!K107+'Old Siaha SC'!K107+'College Vaih CL'!K107+'Meisatla CL'!K107+'New Coloney CL'!K107+'Phalrang SC'!K107+'Rawmibawk SC'!K107+'Siahatla SC'!K107+'New Siaha CL'!K107+'Theiva SC'!K107+'Tuipui Ferry SC'!K107+'Kawlchaw E CL'!K107+'Tuisumpu SC'!K107</f>
        <v>0</v>
      </c>
      <c r="L99" s="409">
        <f>'Maubawk SC'!L107+'Zero CL'!L107+'New Latawh SC'!L107+'Old Siaha SC'!L107+'College Vaih CL'!L107+'Meisatla CL'!L107+'New Coloney CL'!L107+'Phalrang SC'!L107+'Rawmibawk SC'!L107+'Siahatla SC'!L107+'New Siaha CL'!L107+'Theiva SC'!L107+'Tuipui Ferry SC'!L107+'Kawlchaw E CL'!L107+'Tuisumpu SC'!L107</f>
        <v>28</v>
      </c>
      <c r="M99" s="409">
        <f>'Maubawk SC'!M107+'Zero CL'!M107+'New Latawh SC'!M107+'Old Siaha SC'!M107+'College Vaih CL'!M107+'Meisatla CL'!M107+'New Coloney CL'!M107+'Phalrang SC'!M107+'Rawmibawk SC'!M107+'Siahatla SC'!M107+'New Siaha CL'!M107+'Theiva SC'!M107+'Tuipui Ferry SC'!M107+'Kawlchaw E CL'!M107+'Tuisumpu SC'!M107</f>
        <v>0</v>
      </c>
      <c r="N99" s="409">
        <f>'Maubawk SC'!N107+'Zero CL'!N107+'New Latawh SC'!N107+'Old Siaha SC'!N107+'College Vaih CL'!N107+'Meisatla CL'!N107+'New Coloney CL'!N107+'Phalrang SC'!N107+'Rawmibawk SC'!N107+'Siahatla SC'!N107+'New Siaha CL'!N107+'Theiva SC'!N107+'Tuipui Ferry SC'!N107+'Kawlchaw E CL'!N107+'Tuisumpu SC'!N107</f>
        <v>0</v>
      </c>
      <c r="O99" s="409">
        <f>'Maubawk SC'!O107+'Zero CL'!O107+'New Latawh SC'!O107+'Old Siaha SC'!O107+'College Vaih CL'!O107+'Meisatla CL'!O107+'New Coloney CL'!O107+'Phalrang SC'!O107+'Rawmibawk SC'!O107+'Siahatla SC'!O107+'New Siaha CL'!O107+'Theiva SC'!O107+'Tuipui Ferry SC'!O107+'Kawlchaw E CL'!O107+'Tuisumpu SC'!O107</f>
        <v>0</v>
      </c>
      <c r="P99" s="409">
        <f>'Maubawk SC'!P107+'Zero CL'!P107+'New Latawh SC'!P107+'Old Siaha SC'!P107+'College Vaih CL'!P107+'Meisatla CL'!P107+'New Coloney CL'!P107+'Phalrang SC'!P107+'Rawmibawk SC'!P107+'Siahatla SC'!P107+'New Siaha CL'!P107+'Theiva SC'!P107+'Tuipui Ferry SC'!P107+'Kawlchaw E CL'!P107+'Tuisumpu SC'!P107</f>
        <v>0</v>
      </c>
      <c r="Q99" s="409">
        <f>'Maubawk SC'!Q107+'Zero CL'!Q107+'New Latawh SC'!Q107+'Old Siaha SC'!Q107+'College Vaih CL'!Q107+'Meisatla CL'!Q107+'New Coloney CL'!Q107+'Phalrang SC'!Q107+'Rawmibawk SC'!Q107+'Siahatla SC'!Q107+'New Siaha CL'!Q107+'Theiva SC'!Q107+'Tuipui Ferry SC'!Q107+'Kawlchaw E CL'!Q107+'Tuisumpu SC'!Q107</f>
        <v>0</v>
      </c>
      <c r="R99" s="409">
        <f>'Maubawk SC'!R107+'Zero CL'!R107+'New Latawh SC'!R107+'Old Siaha SC'!R107+'College Vaih CL'!R107+'Meisatla CL'!R107+'New Coloney CL'!R107+'Phalrang SC'!R107+'Rawmibawk SC'!R107+'Siahatla SC'!R107+'New Siaha CL'!R107+'Theiva SC'!R107+'Tuipui Ferry SC'!R107+'Kawlchaw E CL'!R107+'Tuisumpu SC'!R107</f>
        <v>0</v>
      </c>
      <c r="S99" s="409">
        <f>'Maubawk SC'!S107+'Zero CL'!S107+'New Latawh SC'!S107+'Old Siaha SC'!S107+'College Vaih CL'!S107+'Meisatla CL'!S107+'New Coloney CL'!S107+'Phalrang SC'!S107+'Rawmibawk SC'!S107+'Siahatla SC'!S107+'New Siaha CL'!S107+'Theiva SC'!S107+'Tuipui Ferry SC'!S107+'Kawlchaw E CL'!S107+'Tuisumpu SC'!S107</f>
        <v>0</v>
      </c>
      <c r="T99" s="409">
        <f>'Maubawk SC'!T107+'Zero CL'!T107+'New Latawh SC'!T107+'Old Siaha SC'!T107+'College Vaih CL'!T107+'Meisatla CL'!T107+'New Coloney CL'!T107+'Phalrang SC'!T107+'Rawmibawk SC'!T107+'Siahatla SC'!T107+'New Siaha CL'!T107+'Theiva SC'!T107+'Tuipui Ferry SC'!T107+'Kawlchaw E CL'!T107+'Tuisumpu SC'!T107</f>
        <v>51</v>
      </c>
      <c r="U99" s="409">
        <f>'Maubawk SC'!U107+'Zero CL'!U107+'New Latawh SC'!U107+'Old Siaha SC'!U107+'College Vaih CL'!U107+'Meisatla CL'!U107+'New Coloney CL'!U107+'Phalrang SC'!U107+'Rawmibawk SC'!U107+'Siahatla SC'!U107+'New Siaha CL'!U107+'Theiva SC'!U107+'Tuipui Ferry SC'!U107+'Kawlchaw E CL'!U107+'Tuisumpu SC'!U107</f>
        <v>156.54</v>
      </c>
      <c r="V99" s="171">
        <f>IF(U99=0,0,T99/U99)</f>
        <v>0.32579532387888083</v>
      </c>
      <c r="W99" s="164">
        <v>10</v>
      </c>
      <c r="X99" s="177"/>
    </row>
    <row r="100" spans="2:24" ht="1.5" customHeight="1">
      <c r="B100" s="69" t="str">
        <f t="shared" si="1"/>
        <v>Siaha MC</v>
      </c>
      <c r="C100" s="70">
        <v>100</v>
      </c>
      <c r="D100" s="125"/>
      <c r="E100" s="70"/>
      <c r="F100" s="183"/>
      <c r="G100" s="181"/>
      <c r="H100" s="185"/>
      <c r="I100" s="185"/>
      <c r="J100" s="185"/>
      <c r="K100" s="185"/>
      <c r="L100" s="185"/>
      <c r="M100" s="185"/>
      <c r="N100" s="185"/>
      <c r="O100" s="185"/>
      <c r="P100" s="185"/>
      <c r="Q100" s="185"/>
      <c r="R100" s="185"/>
      <c r="S100" s="185"/>
      <c r="T100" s="74"/>
      <c r="U100" s="75"/>
      <c r="V100" s="186"/>
      <c r="W100" s="75"/>
      <c r="X100" s="69"/>
    </row>
    <row r="101" spans="2:24" ht="15.75" customHeight="1">
      <c r="B101" s="69" t="str">
        <f t="shared" si="1"/>
        <v>Siaha MC</v>
      </c>
      <c r="C101" s="70">
        <v>101</v>
      </c>
      <c r="D101" s="125"/>
      <c r="E101" s="365" t="s">
        <v>616</v>
      </c>
      <c r="F101" s="189"/>
      <c r="G101" s="238" t="s">
        <v>59</v>
      </c>
      <c r="H101" s="190" t="s">
        <v>35</v>
      </c>
      <c r="I101" s="190" t="s">
        <v>36</v>
      </c>
      <c r="J101" s="190" t="s">
        <v>37</v>
      </c>
      <c r="K101" s="190" t="s">
        <v>38</v>
      </c>
      <c r="L101" s="190" t="s">
        <v>39</v>
      </c>
      <c r="M101" s="190" t="s">
        <v>40</v>
      </c>
      <c r="N101" s="190" t="s">
        <v>41</v>
      </c>
      <c r="O101" s="190" t="s">
        <v>42</v>
      </c>
      <c r="P101" s="190" t="s">
        <v>43</v>
      </c>
      <c r="Q101" s="190" t="s">
        <v>44</v>
      </c>
      <c r="R101" s="190" t="s">
        <v>45</v>
      </c>
      <c r="S101" s="190" t="s">
        <v>46</v>
      </c>
      <c r="T101" s="130" t="s">
        <v>47</v>
      </c>
      <c r="U101" s="131" t="s">
        <v>48</v>
      </c>
      <c r="V101" s="239" t="s">
        <v>49</v>
      </c>
      <c r="W101" s="347" t="s">
        <v>116</v>
      </c>
      <c r="X101" s="130" t="s">
        <v>51</v>
      </c>
    </row>
    <row r="102" spans="2:24" ht="1.5" customHeight="1">
      <c r="B102" s="69" t="str">
        <f t="shared" si="1"/>
        <v>Siaha MC</v>
      </c>
      <c r="C102" s="70">
        <v>102</v>
      </c>
      <c r="D102" s="125"/>
      <c r="E102" s="70"/>
      <c r="F102" s="183"/>
      <c r="G102" s="181"/>
      <c r="H102" s="185"/>
      <c r="I102" s="185"/>
      <c r="J102" s="185"/>
      <c r="K102" s="185"/>
      <c r="L102" s="185"/>
      <c r="M102" s="185"/>
      <c r="N102" s="185"/>
      <c r="O102" s="185"/>
      <c r="P102" s="185"/>
      <c r="Q102" s="185"/>
      <c r="R102" s="185"/>
      <c r="S102" s="185"/>
      <c r="T102" s="74"/>
      <c r="U102" s="75"/>
      <c r="V102" s="186"/>
      <c r="W102" s="75"/>
      <c r="X102" s="69"/>
    </row>
    <row r="103" spans="2:24" ht="14.25" customHeight="1">
      <c r="B103" s="69" t="str">
        <f t="shared" si="1"/>
        <v>Siaha MC</v>
      </c>
      <c r="C103" s="70">
        <v>103</v>
      </c>
      <c r="D103" s="125"/>
      <c r="E103" s="348">
        <v>1</v>
      </c>
      <c r="F103" s="195" t="s">
        <v>279</v>
      </c>
      <c r="G103" s="193" t="s">
        <v>704</v>
      </c>
      <c r="H103" s="409">
        <f>'Maubawk SC'!H111+'Zero CL'!H111+'New Latawh SC'!H111+'Old Siaha SC'!H111+'College Vaih CL'!H111+'Meisatla CL'!H111+'New Coloney CL'!H111+'Phalrang SC'!H111+'Rawmibawk SC'!H111+'Siahatla SC'!H111+'New Siaha CL'!H111+'Theiva SC'!H111+'Tuipui Ferry SC'!H111+'Kawlchaw E CL'!H111+'Tuisumpu SC'!H111</f>
        <v>188.5</v>
      </c>
      <c r="I103" s="409">
        <f>'Maubawk SC'!I111+'Zero CL'!I111+'New Latawh SC'!I111+'Old Siaha SC'!I111+'College Vaih CL'!I111+'Meisatla CL'!I111+'New Coloney CL'!I111+'Phalrang SC'!I111+'Rawmibawk SC'!I111+'Siahatla SC'!I111+'New Siaha CL'!I111+'Theiva SC'!I111+'Tuipui Ferry SC'!I111+'Kawlchaw E CL'!I111+'Tuisumpu SC'!I111</f>
        <v>127.5</v>
      </c>
      <c r="J103" s="409">
        <f>'Maubawk SC'!J111+'Zero CL'!J111+'New Latawh SC'!J111+'Old Siaha SC'!J111+'College Vaih CL'!J111+'Meisatla CL'!J111+'New Coloney CL'!J111+'Phalrang SC'!J111+'Rawmibawk SC'!J111+'Siahatla SC'!J111+'New Siaha CL'!J111+'Theiva SC'!J111+'Tuipui Ferry SC'!J111+'Kawlchaw E CL'!J111+'Tuisumpu SC'!J111</f>
        <v>143.5</v>
      </c>
      <c r="K103" s="409">
        <f>'Maubawk SC'!K111+'Zero CL'!K111+'New Latawh SC'!K111+'Old Siaha SC'!K111+'College Vaih CL'!K111+'Meisatla CL'!K111+'New Coloney CL'!K111+'Phalrang SC'!K111+'Rawmibawk SC'!K111+'Siahatla SC'!K111+'New Siaha CL'!K111+'Theiva SC'!K111+'Tuipui Ferry SC'!K111+'Kawlchaw E CL'!K111+'Tuisumpu SC'!K111</f>
        <v>160.5</v>
      </c>
      <c r="L103" s="409">
        <f>'Maubawk SC'!L111+'Zero CL'!L111+'New Latawh SC'!L111+'Old Siaha SC'!L111+'College Vaih CL'!L111+'Meisatla CL'!L111+'New Coloney CL'!L111+'Phalrang SC'!L111+'Rawmibawk SC'!L111+'Siahatla SC'!L111+'New Siaha CL'!L111+'Theiva SC'!L111+'Tuipui Ferry SC'!L111+'Kawlchaw E CL'!L111+'Tuisumpu SC'!L111</f>
        <v>156.5</v>
      </c>
      <c r="M103" s="409">
        <f>'Maubawk SC'!M111+'Zero CL'!M111+'New Latawh SC'!M111+'Old Siaha SC'!M111+'College Vaih CL'!M111+'Meisatla CL'!M111+'New Coloney CL'!M111+'Phalrang SC'!M111+'Rawmibawk SC'!M111+'Siahatla SC'!M111+'New Siaha CL'!M111+'Theiva SC'!M111+'Tuipui Ferry SC'!M111+'Kawlchaw E CL'!M111+'Tuisumpu SC'!M111</f>
        <v>0</v>
      </c>
      <c r="N103" s="409">
        <f>'Maubawk SC'!N111+'Zero CL'!N111+'New Latawh SC'!N111+'Old Siaha SC'!N111+'College Vaih CL'!N111+'Meisatla CL'!N111+'New Coloney CL'!N111+'Phalrang SC'!N111+'Rawmibawk SC'!N111+'Siahatla SC'!N111+'New Siaha CL'!N111+'Theiva SC'!N111+'Tuipui Ferry SC'!N111+'Kawlchaw E CL'!N111+'Tuisumpu SC'!N111</f>
        <v>0</v>
      </c>
      <c r="O103" s="409">
        <f>'Maubawk SC'!O111+'Zero CL'!O111+'New Latawh SC'!O111+'Old Siaha SC'!O111+'College Vaih CL'!O111+'Meisatla CL'!O111+'New Coloney CL'!O111+'Phalrang SC'!O111+'Rawmibawk SC'!O111+'Siahatla SC'!O111+'New Siaha CL'!O111+'Theiva SC'!O111+'Tuipui Ferry SC'!O111+'Kawlchaw E CL'!O111+'Tuisumpu SC'!O111</f>
        <v>0</v>
      </c>
      <c r="P103" s="409">
        <f>'Maubawk SC'!P111+'Zero CL'!P111+'New Latawh SC'!P111+'Old Siaha SC'!P111+'College Vaih CL'!P111+'Meisatla CL'!P111+'New Coloney CL'!P111+'Phalrang SC'!P111+'Rawmibawk SC'!P111+'Siahatla SC'!P111+'New Siaha CL'!P111+'Theiva SC'!P111+'Tuipui Ferry SC'!P111+'Kawlchaw E CL'!P111+'Tuisumpu SC'!P111</f>
        <v>0</v>
      </c>
      <c r="Q103" s="409">
        <f>'Maubawk SC'!Q111+'Zero CL'!Q111+'New Latawh SC'!Q111+'Old Siaha SC'!Q111+'College Vaih CL'!Q111+'Meisatla CL'!Q111+'New Coloney CL'!Q111+'Phalrang SC'!Q111+'Rawmibawk SC'!Q111+'Siahatla SC'!Q111+'New Siaha CL'!Q111+'Theiva SC'!Q111+'Tuipui Ferry SC'!Q111+'Kawlchaw E CL'!Q111+'Tuisumpu SC'!Q111</f>
        <v>0</v>
      </c>
      <c r="R103" s="409">
        <f>'Maubawk SC'!R111+'Zero CL'!R111+'New Latawh SC'!R111+'Old Siaha SC'!R111+'College Vaih CL'!R111+'Meisatla CL'!R111+'New Coloney CL'!R111+'Phalrang SC'!R111+'Rawmibawk SC'!R111+'Siahatla SC'!R111+'New Siaha CL'!R111+'Theiva SC'!R111+'Tuipui Ferry SC'!R111+'Kawlchaw E CL'!R111+'Tuisumpu SC'!R111</f>
        <v>0</v>
      </c>
      <c r="S103" s="409">
        <f>'Maubawk SC'!S111+'Zero CL'!S111+'New Latawh SC'!S111+'Old Siaha SC'!S111+'College Vaih CL'!S111+'Meisatla CL'!S111+'New Coloney CL'!S111+'Phalrang SC'!S111+'Rawmibawk SC'!S111+'Siahatla SC'!S111+'New Siaha CL'!S111+'Theiva SC'!S111+'Tuipui Ferry SC'!S111+'Kawlchaw E CL'!S111+'Tuisumpu SC'!S111</f>
        <v>0</v>
      </c>
      <c r="T103" s="409">
        <f>'Maubawk SC'!T111+'Zero CL'!T111+'New Latawh SC'!T111+'Old Siaha SC'!T111+'College Vaih CL'!T111+'Meisatla CL'!T111+'New Coloney CL'!T111+'Phalrang SC'!T111+'Rawmibawk SC'!T111+'Siahatla SC'!T111+'New Siaha CL'!T111+'Theiva SC'!T111+'Tuipui Ferry SC'!T111+'Kawlchaw E CL'!T111+'Tuisumpu SC'!T111</f>
        <v>776.5</v>
      </c>
      <c r="U103" s="409">
        <f>'Maubawk SC'!U111+'Zero CL'!U111+'New Latawh SC'!U111+'Old Siaha SC'!U111+'College Vaih CL'!U111+'Meisatla CL'!U111+'New Coloney CL'!U111+'Phalrang SC'!U111+'Rawmibawk SC'!U111+'Siahatla SC'!U111+'New Siaha CL'!U111+'Theiva SC'!U111+'Tuipui Ferry SC'!U111+'Kawlchaw E CL'!U111+'Tuisumpu SC'!U111</f>
        <v>13730.330000000002</v>
      </c>
      <c r="V103" s="171">
        <f t="shared" ref="V103:V113" si="4">IF(U103=0,0,T103/U103)</f>
        <v>5.6553629810791137E-2</v>
      </c>
      <c r="W103" s="164">
        <v>10</v>
      </c>
      <c r="X103" s="200" t="s">
        <v>796</v>
      </c>
    </row>
    <row r="104" spans="2:24" ht="14.25" customHeight="1">
      <c r="B104" s="69" t="str">
        <f t="shared" si="1"/>
        <v>Siaha MC</v>
      </c>
      <c r="C104" s="70">
        <v>104</v>
      </c>
      <c r="D104" s="125"/>
      <c r="E104" s="348"/>
      <c r="F104" s="195" t="s">
        <v>280</v>
      </c>
      <c r="G104" s="193" t="s">
        <v>704</v>
      </c>
      <c r="H104" s="409">
        <f>'Maubawk SC'!H112+'Zero CL'!H112+'New Latawh SC'!H112+'Old Siaha SC'!H112+'College Vaih CL'!H112+'Meisatla CL'!H112+'New Coloney CL'!H112+'Phalrang SC'!H112+'Rawmibawk SC'!H112+'Siahatla SC'!H112+'New Siaha CL'!H112+'Theiva SC'!H112+'Tuipui Ferry SC'!H112+'Kawlchaw E CL'!H112+'Tuisumpu SC'!H112</f>
        <v>238</v>
      </c>
      <c r="I104" s="409">
        <f>'Maubawk SC'!I112+'Zero CL'!I112+'New Latawh SC'!I112+'Old Siaha SC'!I112+'College Vaih CL'!I112+'Meisatla CL'!I112+'New Coloney CL'!I112+'Phalrang SC'!I112+'Rawmibawk SC'!I112+'Siahatla SC'!I112+'New Siaha CL'!I112+'Theiva SC'!I112+'Tuipui Ferry SC'!I112+'Kawlchaw E CL'!I112+'Tuisumpu SC'!I112</f>
        <v>179</v>
      </c>
      <c r="J104" s="409">
        <f>'Maubawk SC'!J112+'Zero CL'!J112+'New Latawh SC'!J112+'Old Siaha SC'!J112+'College Vaih CL'!J112+'Meisatla CL'!J112+'New Coloney CL'!J112+'Phalrang SC'!J112+'Rawmibawk SC'!J112+'Siahatla SC'!J112+'New Siaha CL'!J112+'Theiva SC'!J112+'Tuipui Ferry SC'!J112+'Kawlchaw E CL'!J112+'Tuisumpu SC'!J112</f>
        <v>219</v>
      </c>
      <c r="K104" s="409">
        <f>'Maubawk SC'!K112+'Zero CL'!K112+'New Latawh SC'!K112+'Old Siaha SC'!K112+'College Vaih CL'!K112+'Meisatla CL'!K112+'New Coloney CL'!K112+'Phalrang SC'!K112+'Rawmibawk SC'!K112+'Siahatla SC'!K112+'New Siaha CL'!K112+'Theiva SC'!K112+'Tuipui Ferry SC'!K112+'Kawlchaw E CL'!K112+'Tuisumpu SC'!K112</f>
        <v>249</v>
      </c>
      <c r="L104" s="409">
        <f>'Maubawk SC'!L112+'Zero CL'!L112+'New Latawh SC'!L112+'Old Siaha SC'!L112+'College Vaih CL'!L112+'Meisatla CL'!L112+'New Coloney CL'!L112+'Phalrang SC'!L112+'Rawmibawk SC'!L112+'Siahatla SC'!L112+'New Siaha CL'!L112+'Theiva SC'!L112+'Tuipui Ferry SC'!L112+'Kawlchaw E CL'!L112+'Tuisumpu SC'!L112</f>
        <v>214</v>
      </c>
      <c r="M104" s="409">
        <f>'Maubawk SC'!M112+'Zero CL'!M112+'New Latawh SC'!M112+'Old Siaha SC'!M112+'College Vaih CL'!M112+'Meisatla CL'!M112+'New Coloney CL'!M112+'Phalrang SC'!M112+'Rawmibawk SC'!M112+'Siahatla SC'!M112+'New Siaha CL'!M112+'Theiva SC'!M112+'Tuipui Ferry SC'!M112+'Kawlchaw E CL'!M112+'Tuisumpu SC'!M112</f>
        <v>0</v>
      </c>
      <c r="N104" s="409">
        <f>'Maubawk SC'!N112+'Zero CL'!N112+'New Latawh SC'!N112+'Old Siaha SC'!N112+'College Vaih CL'!N112+'Meisatla CL'!N112+'New Coloney CL'!N112+'Phalrang SC'!N112+'Rawmibawk SC'!N112+'Siahatla SC'!N112+'New Siaha CL'!N112+'Theiva SC'!N112+'Tuipui Ferry SC'!N112+'Kawlchaw E CL'!N112+'Tuisumpu SC'!N112</f>
        <v>0</v>
      </c>
      <c r="O104" s="409">
        <f>'Maubawk SC'!O112+'Zero CL'!O112+'New Latawh SC'!O112+'Old Siaha SC'!O112+'College Vaih CL'!O112+'Meisatla CL'!O112+'New Coloney CL'!O112+'Phalrang SC'!O112+'Rawmibawk SC'!O112+'Siahatla SC'!O112+'New Siaha CL'!O112+'Theiva SC'!O112+'Tuipui Ferry SC'!O112+'Kawlchaw E CL'!O112+'Tuisumpu SC'!O112</f>
        <v>0</v>
      </c>
      <c r="P104" s="409">
        <f>'Maubawk SC'!P112+'Zero CL'!P112+'New Latawh SC'!P112+'Old Siaha SC'!P112+'College Vaih CL'!P112+'Meisatla CL'!P112+'New Coloney CL'!P112+'Phalrang SC'!P112+'Rawmibawk SC'!P112+'Siahatla SC'!P112+'New Siaha CL'!P112+'Theiva SC'!P112+'Tuipui Ferry SC'!P112+'Kawlchaw E CL'!P112+'Tuisumpu SC'!P112</f>
        <v>0</v>
      </c>
      <c r="Q104" s="409">
        <f>'Maubawk SC'!Q112+'Zero CL'!Q112+'New Latawh SC'!Q112+'Old Siaha SC'!Q112+'College Vaih CL'!Q112+'Meisatla CL'!Q112+'New Coloney CL'!Q112+'Phalrang SC'!Q112+'Rawmibawk SC'!Q112+'Siahatla SC'!Q112+'New Siaha CL'!Q112+'Theiva SC'!Q112+'Tuipui Ferry SC'!Q112+'Kawlchaw E CL'!Q112+'Tuisumpu SC'!Q112</f>
        <v>0</v>
      </c>
      <c r="R104" s="409">
        <f>'Maubawk SC'!R112+'Zero CL'!R112+'New Latawh SC'!R112+'Old Siaha SC'!R112+'College Vaih CL'!R112+'Meisatla CL'!R112+'New Coloney CL'!R112+'Phalrang SC'!R112+'Rawmibawk SC'!R112+'Siahatla SC'!R112+'New Siaha CL'!R112+'Theiva SC'!R112+'Tuipui Ferry SC'!R112+'Kawlchaw E CL'!R112+'Tuisumpu SC'!R112</f>
        <v>0</v>
      </c>
      <c r="S104" s="409">
        <f>'Maubawk SC'!S112+'Zero CL'!S112+'New Latawh SC'!S112+'Old Siaha SC'!S112+'College Vaih CL'!S112+'Meisatla CL'!S112+'New Coloney CL'!S112+'Phalrang SC'!S112+'Rawmibawk SC'!S112+'Siahatla SC'!S112+'New Siaha CL'!S112+'Theiva SC'!S112+'Tuipui Ferry SC'!S112+'Kawlchaw E CL'!S112+'Tuisumpu SC'!S112</f>
        <v>0</v>
      </c>
      <c r="T104" s="409">
        <f>'Maubawk SC'!T112+'Zero CL'!T112+'New Latawh SC'!T112+'Old Siaha SC'!T112+'College Vaih CL'!T112+'Meisatla CL'!T112+'New Coloney CL'!T112+'Phalrang SC'!T112+'Rawmibawk SC'!T112+'Siahatla SC'!T112+'New Siaha CL'!T112+'Theiva SC'!T112+'Tuipui Ferry SC'!T112+'Kawlchaw E CL'!T112+'Tuisumpu SC'!T112</f>
        <v>1099</v>
      </c>
      <c r="U104" s="409">
        <f>'Maubawk SC'!U112+'Zero CL'!U112+'New Latawh SC'!U112+'Old Siaha SC'!U112+'College Vaih CL'!U112+'Meisatla CL'!U112+'New Coloney CL'!U112+'Phalrang SC'!U112+'Rawmibawk SC'!U112+'Siahatla SC'!U112+'New Siaha CL'!U112+'Theiva SC'!U112+'Tuipui Ferry SC'!U112+'Kawlchaw E CL'!U112+'Tuisumpu SC'!U112</f>
        <v>13730.330000000002</v>
      </c>
      <c r="V104" s="171">
        <f t="shared" si="4"/>
        <v>8.0041776126283923E-2</v>
      </c>
      <c r="W104" s="164"/>
      <c r="X104" s="200" t="s">
        <v>796</v>
      </c>
    </row>
    <row r="105" spans="2:24" ht="14.25" customHeight="1">
      <c r="B105" s="69" t="str">
        <f t="shared" si="1"/>
        <v>Siaha MC</v>
      </c>
      <c r="C105" s="70">
        <v>105</v>
      </c>
      <c r="D105" s="125"/>
      <c r="E105" s="348"/>
      <c r="F105" s="195" t="s">
        <v>281</v>
      </c>
      <c r="G105" s="193" t="s">
        <v>704</v>
      </c>
      <c r="H105" s="409">
        <f>'Maubawk SC'!H113+'Zero CL'!H113+'New Latawh SC'!H113+'Old Siaha SC'!H113+'College Vaih CL'!H113+'Meisatla CL'!H113+'New Coloney CL'!H113+'Phalrang SC'!H113+'Rawmibawk SC'!H113+'Siahatla SC'!H113+'New Siaha CL'!H113+'Theiva SC'!H113+'Tuipui Ferry SC'!H113+'Kawlchaw E CL'!H113+'Tuisumpu SC'!H113</f>
        <v>139</v>
      </c>
      <c r="I105" s="409">
        <f>'Maubawk SC'!I113+'Zero CL'!I113+'New Latawh SC'!I113+'Old Siaha SC'!I113+'College Vaih CL'!I113+'Meisatla CL'!I113+'New Coloney CL'!I113+'Phalrang SC'!I113+'Rawmibawk SC'!I113+'Siahatla SC'!I113+'New Siaha CL'!I113+'Theiva SC'!I113+'Tuipui Ferry SC'!I113+'Kawlchaw E CL'!I113+'Tuisumpu SC'!I113</f>
        <v>76</v>
      </c>
      <c r="J105" s="409">
        <f>'Maubawk SC'!J113+'Zero CL'!J113+'New Latawh SC'!J113+'Old Siaha SC'!J113+'College Vaih CL'!J113+'Meisatla CL'!J113+'New Coloney CL'!J113+'Phalrang SC'!J113+'Rawmibawk SC'!J113+'Siahatla SC'!J113+'New Siaha CL'!J113+'Theiva SC'!J113+'Tuipui Ferry SC'!J113+'Kawlchaw E CL'!J113+'Tuisumpu SC'!J113</f>
        <v>68</v>
      </c>
      <c r="K105" s="409">
        <f>'Maubawk SC'!K113+'Zero CL'!K113+'New Latawh SC'!K113+'Old Siaha SC'!K113+'College Vaih CL'!K113+'Meisatla CL'!K113+'New Coloney CL'!K113+'Phalrang SC'!K113+'Rawmibawk SC'!K113+'Siahatla SC'!K113+'New Siaha CL'!K113+'Theiva SC'!K113+'Tuipui Ferry SC'!K113+'Kawlchaw E CL'!K113+'Tuisumpu SC'!K113</f>
        <v>72</v>
      </c>
      <c r="L105" s="409">
        <f>'Maubawk SC'!L113+'Zero CL'!L113+'New Latawh SC'!L113+'Old Siaha SC'!L113+'College Vaih CL'!L113+'Meisatla CL'!L113+'New Coloney CL'!L113+'Phalrang SC'!L113+'Rawmibawk SC'!L113+'Siahatla SC'!L113+'New Siaha CL'!L113+'Theiva SC'!L113+'Tuipui Ferry SC'!L113+'Kawlchaw E CL'!L113+'Tuisumpu SC'!L113</f>
        <v>99</v>
      </c>
      <c r="M105" s="409">
        <f>'Maubawk SC'!M113+'Zero CL'!M113+'New Latawh SC'!M113+'Old Siaha SC'!M113+'College Vaih CL'!M113+'Meisatla CL'!M113+'New Coloney CL'!M113+'Phalrang SC'!M113+'Rawmibawk SC'!M113+'Siahatla SC'!M113+'New Siaha CL'!M113+'Theiva SC'!M113+'Tuipui Ferry SC'!M113+'Kawlchaw E CL'!M113+'Tuisumpu SC'!M113</f>
        <v>0</v>
      </c>
      <c r="N105" s="409">
        <f>'Maubawk SC'!N113+'Zero CL'!N113+'New Latawh SC'!N113+'Old Siaha SC'!N113+'College Vaih CL'!N113+'Meisatla CL'!N113+'New Coloney CL'!N113+'Phalrang SC'!N113+'Rawmibawk SC'!N113+'Siahatla SC'!N113+'New Siaha CL'!N113+'Theiva SC'!N113+'Tuipui Ferry SC'!N113+'Kawlchaw E CL'!N113+'Tuisumpu SC'!N113</f>
        <v>0</v>
      </c>
      <c r="O105" s="409">
        <f>'Maubawk SC'!O113+'Zero CL'!O113+'New Latawh SC'!O113+'Old Siaha SC'!O113+'College Vaih CL'!O113+'Meisatla CL'!O113+'New Coloney CL'!O113+'Phalrang SC'!O113+'Rawmibawk SC'!O113+'Siahatla SC'!O113+'New Siaha CL'!O113+'Theiva SC'!O113+'Tuipui Ferry SC'!O113+'Kawlchaw E CL'!O113+'Tuisumpu SC'!O113</f>
        <v>0</v>
      </c>
      <c r="P105" s="409">
        <f>'Maubawk SC'!P113+'Zero CL'!P113+'New Latawh SC'!P113+'Old Siaha SC'!P113+'College Vaih CL'!P113+'Meisatla CL'!P113+'New Coloney CL'!P113+'Phalrang SC'!P113+'Rawmibawk SC'!P113+'Siahatla SC'!P113+'New Siaha CL'!P113+'Theiva SC'!P113+'Tuipui Ferry SC'!P113+'Kawlchaw E CL'!P113+'Tuisumpu SC'!P113</f>
        <v>0</v>
      </c>
      <c r="Q105" s="409">
        <f>'Maubawk SC'!Q113+'Zero CL'!Q113+'New Latawh SC'!Q113+'Old Siaha SC'!Q113+'College Vaih CL'!Q113+'Meisatla CL'!Q113+'New Coloney CL'!Q113+'Phalrang SC'!Q113+'Rawmibawk SC'!Q113+'Siahatla SC'!Q113+'New Siaha CL'!Q113+'Theiva SC'!Q113+'Tuipui Ferry SC'!Q113+'Kawlchaw E CL'!Q113+'Tuisumpu SC'!Q113</f>
        <v>0</v>
      </c>
      <c r="R105" s="409">
        <f>'Maubawk SC'!R113+'Zero CL'!R113+'New Latawh SC'!R113+'Old Siaha SC'!R113+'College Vaih CL'!R113+'Meisatla CL'!R113+'New Coloney CL'!R113+'Phalrang SC'!R113+'Rawmibawk SC'!R113+'Siahatla SC'!R113+'New Siaha CL'!R113+'Theiva SC'!R113+'Tuipui Ferry SC'!R113+'Kawlchaw E CL'!R113+'Tuisumpu SC'!R113</f>
        <v>0</v>
      </c>
      <c r="S105" s="409">
        <f>'Maubawk SC'!S113+'Zero CL'!S113+'New Latawh SC'!S113+'Old Siaha SC'!S113+'College Vaih CL'!S113+'Meisatla CL'!S113+'New Coloney CL'!S113+'Phalrang SC'!S113+'Rawmibawk SC'!S113+'Siahatla SC'!S113+'New Siaha CL'!S113+'Theiva SC'!S113+'Tuipui Ferry SC'!S113+'Kawlchaw E CL'!S113+'Tuisumpu SC'!S113</f>
        <v>0</v>
      </c>
      <c r="T105" s="409">
        <f>'Maubawk SC'!T113+'Zero CL'!T113+'New Latawh SC'!T113+'Old Siaha SC'!T113+'College Vaih CL'!T113+'Meisatla CL'!T113+'New Coloney CL'!T113+'Phalrang SC'!T113+'Rawmibawk SC'!T113+'Siahatla SC'!T113+'New Siaha CL'!T113+'Theiva SC'!T113+'Tuipui Ferry SC'!T113+'Kawlchaw E CL'!T113+'Tuisumpu SC'!T113</f>
        <v>454</v>
      </c>
      <c r="U105" s="409">
        <f>'Maubawk SC'!U113+'Zero CL'!U113+'New Latawh SC'!U113+'Old Siaha SC'!U113+'College Vaih CL'!U113+'Meisatla CL'!U113+'New Coloney CL'!U113+'Phalrang SC'!U113+'Rawmibawk SC'!U113+'Siahatla SC'!U113+'New Siaha CL'!U113+'Theiva SC'!U113+'Tuipui Ferry SC'!U113+'Kawlchaw E CL'!U113+'Tuisumpu SC'!U113</f>
        <v>13730.330000000002</v>
      </c>
      <c r="V105" s="171">
        <f t="shared" si="4"/>
        <v>3.3065483495298358E-2</v>
      </c>
      <c r="W105" s="164"/>
      <c r="X105" s="200" t="s">
        <v>796</v>
      </c>
    </row>
    <row r="106" spans="2:24" ht="14.25" customHeight="1">
      <c r="B106" s="69" t="str">
        <f t="shared" si="1"/>
        <v>Siaha MC</v>
      </c>
      <c r="C106" s="70">
        <v>106</v>
      </c>
      <c r="D106" s="125"/>
      <c r="E106" s="348">
        <v>2</v>
      </c>
      <c r="F106" s="195" t="s">
        <v>282</v>
      </c>
      <c r="G106" s="193" t="s">
        <v>704</v>
      </c>
      <c r="H106" s="409">
        <f>'Maubawk SC'!H114+'Zero CL'!H114+'New Latawh SC'!H114+'Old Siaha SC'!H114+'College Vaih CL'!H114+'Meisatla CL'!H114+'New Coloney CL'!H114+'Phalrang SC'!H114+'Rawmibawk SC'!H114+'Siahatla SC'!H114+'New Siaha CL'!H114+'Theiva SC'!H114+'Tuipui Ferry SC'!H114+'Kawlchaw E CL'!H114+'Tuisumpu SC'!H114</f>
        <v>25.333333333333332</v>
      </c>
      <c r="I106" s="409">
        <f>'Maubawk SC'!I114+'Zero CL'!I114+'New Latawh SC'!I114+'Old Siaha SC'!I114+'College Vaih CL'!I114+'Meisatla CL'!I114+'New Coloney CL'!I114+'Phalrang SC'!I114+'Rawmibawk SC'!I114+'Siahatla SC'!I114+'New Siaha CL'!I114+'Theiva SC'!I114+'Tuipui Ferry SC'!I114+'Kawlchaw E CL'!I114+'Tuisumpu SC'!I114</f>
        <v>5</v>
      </c>
      <c r="J106" s="409">
        <f>'Maubawk SC'!J114+'Zero CL'!J114+'New Latawh SC'!J114+'Old Siaha SC'!J114+'College Vaih CL'!J114+'Meisatla CL'!J114+'New Coloney CL'!J114+'Phalrang SC'!J114+'Rawmibawk SC'!J114+'Siahatla SC'!J114+'New Siaha CL'!J114+'Theiva SC'!J114+'Tuipui Ferry SC'!J114+'Kawlchaw E CL'!J114+'Tuisumpu SC'!J114</f>
        <v>12</v>
      </c>
      <c r="K106" s="409">
        <f>'Maubawk SC'!K114+'Zero CL'!K114+'New Latawh SC'!K114+'Old Siaha SC'!K114+'College Vaih CL'!K114+'Meisatla CL'!K114+'New Coloney CL'!K114+'Phalrang SC'!K114+'Rawmibawk SC'!K114+'Siahatla SC'!K114+'New Siaha CL'!K114+'Theiva SC'!K114+'Tuipui Ferry SC'!K114+'Kawlchaw E CL'!K114+'Tuisumpu SC'!K114</f>
        <v>18.666666666666664</v>
      </c>
      <c r="L106" s="409">
        <f>'Maubawk SC'!L114+'Zero CL'!L114+'New Latawh SC'!L114+'Old Siaha SC'!L114+'College Vaih CL'!L114+'Meisatla CL'!L114+'New Coloney CL'!L114+'Phalrang SC'!L114+'Rawmibawk SC'!L114+'Siahatla SC'!L114+'New Siaha CL'!L114+'Theiva SC'!L114+'Tuipui Ferry SC'!L114+'Kawlchaw E CL'!L114+'Tuisumpu SC'!L114</f>
        <v>37.666666666666664</v>
      </c>
      <c r="M106" s="409">
        <f>'Maubawk SC'!M114+'Zero CL'!M114+'New Latawh SC'!M114+'Old Siaha SC'!M114+'College Vaih CL'!M114+'Meisatla CL'!M114+'New Coloney CL'!M114+'Phalrang SC'!M114+'Rawmibawk SC'!M114+'Siahatla SC'!M114+'New Siaha CL'!M114+'Theiva SC'!M114+'Tuipui Ferry SC'!M114+'Kawlchaw E CL'!M114+'Tuisumpu SC'!M114</f>
        <v>0</v>
      </c>
      <c r="N106" s="409">
        <f>'Maubawk SC'!N114+'Zero CL'!N114+'New Latawh SC'!N114+'Old Siaha SC'!N114+'College Vaih CL'!N114+'Meisatla CL'!N114+'New Coloney CL'!N114+'Phalrang SC'!N114+'Rawmibawk SC'!N114+'Siahatla SC'!N114+'New Siaha CL'!N114+'Theiva SC'!N114+'Tuipui Ferry SC'!N114+'Kawlchaw E CL'!N114+'Tuisumpu SC'!N114</f>
        <v>0</v>
      </c>
      <c r="O106" s="409">
        <f>'Maubawk SC'!O114+'Zero CL'!O114+'New Latawh SC'!O114+'Old Siaha SC'!O114+'College Vaih CL'!O114+'Meisatla CL'!O114+'New Coloney CL'!O114+'Phalrang SC'!O114+'Rawmibawk SC'!O114+'Siahatla SC'!O114+'New Siaha CL'!O114+'Theiva SC'!O114+'Tuipui Ferry SC'!O114+'Kawlchaw E CL'!O114+'Tuisumpu SC'!O114</f>
        <v>0</v>
      </c>
      <c r="P106" s="409">
        <f>'Maubawk SC'!P114+'Zero CL'!P114+'New Latawh SC'!P114+'Old Siaha SC'!P114+'College Vaih CL'!P114+'Meisatla CL'!P114+'New Coloney CL'!P114+'Phalrang SC'!P114+'Rawmibawk SC'!P114+'Siahatla SC'!P114+'New Siaha CL'!P114+'Theiva SC'!P114+'Tuipui Ferry SC'!P114+'Kawlchaw E CL'!P114+'Tuisumpu SC'!P114</f>
        <v>0</v>
      </c>
      <c r="Q106" s="409">
        <f>'Maubawk SC'!Q114+'Zero CL'!Q114+'New Latawh SC'!Q114+'Old Siaha SC'!Q114+'College Vaih CL'!Q114+'Meisatla CL'!Q114+'New Coloney CL'!Q114+'Phalrang SC'!Q114+'Rawmibawk SC'!Q114+'Siahatla SC'!Q114+'New Siaha CL'!Q114+'Theiva SC'!Q114+'Tuipui Ferry SC'!Q114+'Kawlchaw E CL'!Q114+'Tuisumpu SC'!Q114</f>
        <v>0</v>
      </c>
      <c r="R106" s="409">
        <f>'Maubawk SC'!R114+'Zero CL'!R114+'New Latawh SC'!R114+'Old Siaha SC'!R114+'College Vaih CL'!R114+'Meisatla CL'!R114+'New Coloney CL'!R114+'Phalrang SC'!R114+'Rawmibawk SC'!R114+'Siahatla SC'!R114+'New Siaha CL'!R114+'Theiva SC'!R114+'Tuipui Ferry SC'!R114+'Kawlchaw E CL'!R114+'Tuisumpu SC'!R114</f>
        <v>0</v>
      </c>
      <c r="S106" s="409">
        <f>'Maubawk SC'!S114+'Zero CL'!S114+'New Latawh SC'!S114+'Old Siaha SC'!S114+'College Vaih CL'!S114+'Meisatla CL'!S114+'New Coloney CL'!S114+'Phalrang SC'!S114+'Rawmibawk SC'!S114+'Siahatla SC'!S114+'New Siaha CL'!S114+'Theiva SC'!S114+'Tuipui Ferry SC'!S114+'Kawlchaw E CL'!S114+'Tuisumpu SC'!S114</f>
        <v>0</v>
      </c>
      <c r="T106" s="409">
        <f>'Maubawk SC'!T114+'Zero CL'!T114+'New Latawh SC'!T114+'Old Siaha SC'!T114+'College Vaih CL'!T114+'Meisatla CL'!T114+'New Coloney CL'!T114+'Phalrang SC'!T114+'Rawmibawk SC'!T114+'Siahatla SC'!T114+'New Siaha CL'!T114+'Theiva SC'!T114+'Tuipui Ferry SC'!T114+'Kawlchaw E CL'!T114+'Tuisumpu SC'!T114</f>
        <v>98.666666666666643</v>
      </c>
      <c r="U106" s="409">
        <f>'Maubawk SC'!U114+'Zero CL'!U114+'New Latawh SC'!U114+'Old Siaha SC'!U114+'College Vaih CL'!U114+'Meisatla CL'!U114+'New Coloney CL'!U114+'Phalrang SC'!U114+'Rawmibawk SC'!U114+'Siahatla SC'!U114+'New Siaha CL'!U114+'Theiva SC'!U114+'Tuipui Ferry SC'!U114+'Kawlchaw E CL'!U114+'Tuisumpu SC'!U114</f>
        <v>13730.330000000002</v>
      </c>
      <c r="V106" s="171">
        <f t="shared" si="4"/>
        <v>7.1860375290809927E-3</v>
      </c>
      <c r="W106" s="164">
        <v>10</v>
      </c>
      <c r="X106" s="200" t="s">
        <v>796</v>
      </c>
    </row>
    <row r="107" spans="2:24" ht="14.25" customHeight="1">
      <c r="B107" s="69" t="str">
        <f t="shared" si="1"/>
        <v>Siaha MC</v>
      </c>
      <c r="C107" s="70">
        <v>107</v>
      </c>
      <c r="D107" s="125"/>
      <c r="E107" s="348"/>
      <c r="F107" s="195" t="s">
        <v>283</v>
      </c>
      <c r="G107" s="193" t="s">
        <v>704</v>
      </c>
      <c r="H107" s="409">
        <f>'Maubawk SC'!H115+'Zero CL'!H115+'New Latawh SC'!H115+'Old Siaha SC'!H115+'College Vaih CL'!H115+'Meisatla CL'!H115+'New Coloney CL'!H115+'Phalrang SC'!H115+'Rawmibawk SC'!H115+'Siahatla SC'!H115+'New Siaha CL'!H115+'Theiva SC'!H115+'Tuipui Ferry SC'!H115+'Kawlchaw E CL'!H115+'Tuisumpu SC'!H115</f>
        <v>22</v>
      </c>
      <c r="I107" s="409">
        <f>'Maubawk SC'!I115+'Zero CL'!I115+'New Latawh SC'!I115+'Old Siaha SC'!I115+'College Vaih CL'!I115+'Meisatla CL'!I115+'New Coloney CL'!I115+'Phalrang SC'!I115+'Rawmibawk SC'!I115+'Siahatla SC'!I115+'New Siaha CL'!I115+'Theiva SC'!I115+'Tuipui Ferry SC'!I115+'Kawlchaw E CL'!I115+'Tuisumpu SC'!I115</f>
        <v>3</v>
      </c>
      <c r="J107" s="409">
        <f>'Maubawk SC'!J115+'Zero CL'!J115+'New Latawh SC'!J115+'Old Siaha SC'!J115+'College Vaih CL'!J115+'Meisatla CL'!J115+'New Coloney CL'!J115+'Phalrang SC'!J115+'Rawmibawk SC'!J115+'Siahatla SC'!J115+'New Siaha CL'!J115+'Theiva SC'!J115+'Tuipui Ferry SC'!J115+'Kawlchaw E CL'!J115+'Tuisumpu SC'!J115</f>
        <v>19</v>
      </c>
      <c r="K107" s="409">
        <f>'Maubawk SC'!K115+'Zero CL'!K115+'New Latawh SC'!K115+'Old Siaha SC'!K115+'College Vaih CL'!K115+'Meisatla CL'!K115+'New Coloney CL'!K115+'Phalrang SC'!K115+'Rawmibawk SC'!K115+'Siahatla SC'!K115+'New Siaha CL'!K115+'Theiva SC'!K115+'Tuipui Ferry SC'!K115+'Kawlchaw E CL'!K115+'Tuisumpu SC'!K115</f>
        <v>12</v>
      </c>
      <c r="L107" s="409">
        <f>'Maubawk SC'!L115+'Zero CL'!L115+'New Latawh SC'!L115+'Old Siaha SC'!L115+'College Vaih CL'!L115+'Meisatla CL'!L115+'New Coloney CL'!L115+'Phalrang SC'!L115+'Rawmibawk SC'!L115+'Siahatla SC'!L115+'New Siaha CL'!L115+'Theiva SC'!L115+'Tuipui Ferry SC'!L115+'Kawlchaw E CL'!L115+'Tuisumpu SC'!L115</f>
        <v>42</v>
      </c>
      <c r="M107" s="409">
        <f>'Maubawk SC'!M115+'Zero CL'!M115+'New Latawh SC'!M115+'Old Siaha SC'!M115+'College Vaih CL'!M115+'Meisatla CL'!M115+'New Coloney CL'!M115+'Phalrang SC'!M115+'Rawmibawk SC'!M115+'Siahatla SC'!M115+'New Siaha CL'!M115+'Theiva SC'!M115+'Tuipui Ferry SC'!M115+'Kawlchaw E CL'!M115+'Tuisumpu SC'!M115</f>
        <v>0</v>
      </c>
      <c r="N107" s="409">
        <f>'Maubawk SC'!N115+'Zero CL'!N115+'New Latawh SC'!N115+'Old Siaha SC'!N115+'College Vaih CL'!N115+'Meisatla CL'!N115+'New Coloney CL'!N115+'Phalrang SC'!N115+'Rawmibawk SC'!N115+'Siahatla SC'!N115+'New Siaha CL'!N115+'Theiva SC'!N115+'Tuipui Ferry SC'!N115+'Kawlchaw E CL'!N115+'Tuisumpu SC'!N115</f>
        <v>0</v>
      </c>
      <c r="O107" s="409">
        <f>'Maubawk SC'!O115+'Zero CL'!O115+'New Latawh SC'!O115+'Old Siaha SC'!O115+'College Vaih CL'!O115+'Meisatla CL'!O115+'New Coloney CL'!O115+'Phalrang SC'!O115+'Rawmibawk SC'!O115+'Siahatla SC'!O115+'New Siaha CL'!O115+'Theiva SC'!O115+'Tuipui Ferry SC'!O115+'Kawlchaw E CL'!O115+'Tuisumpu SC'!O115</f>
        <v>0</v>
      </c>
      <c r="P107" s="409">
        <f>'Maubawk SC'!P115+'Zero CL'!P115+'New Latawh SC'!P115+'Old Siaha SC'!P115+'College Vaih CL'!P115+'Meisatla CL'!P115+'New Coloney CL'!P115+'Phalrang SC'!P115+'Rawmibawk SC'!P115+'Siahatla SC'!P115+'New Siaha CL'!P115+'Theiva SC'!P115+'Tuipui Ferry SC'!P115+'Kawlchaw E CL'!P115+'Tuisumpu SC'!P115</f>
        <v>0</v>
      </c>
      <c r="Q107" s="409">
        <f>'Maubawk SC'!Q115+'Zero CL'!Q115+'New Latawh SC'!Q115+'Old Siaha SC'!Q115+'College Vaih CL'!Q115+'Meisatla CL'!Q115+'New Coloney CL'!Q115+'Phalrang SC'!Q115+'Rawmibawk SC'!Q115+'Siahatla SC'!Q115+'New Siaha CL'!Q115+'Theiva SC'!Q115+'Tuipui Ferry SC'!Q115+'Kawlchaw E CL'!Q115+'Tuisumpu SC'!Q115</f>
        <v>0</v>
      </c>
      <c r="R107" s="409">
        <f>'Maubawk SC'!R115+'Zero CL'!R115+'New Latawh SC'!R115+'Old Siaha SC'!R115+'College Vaih CL'!R115+'Meisatla CL'!R115+'New Coloney CL'!R115+'Phalrang SC'!R115+'Rawmibawk SC'!R115+'Siahatla SC'!R115+'New Siaha CL'!R115+'Theiva SC'!R115+'Tuipui Ferry SC'!R115+'Kawlchaw E CL'!R115+'Tuisumpu SC'!R115</f>
        <v>0</v>
      </c>
      <c r="S107" s="409">
        <f>'Maubawk SC'!S115+'Zero CL'!S115+'New Latawh SC'!S115+'Old Siaha SC'!S115+'College Vaih CL'!S115+'Meisatla CL'!S115+'New Coloney CL'!S115+'Phalrang SC'!S115+'Rawmibawk SC'!S115+'Siahatla SC'!S115+'New Siaha CL'!S115+'Theiva SC'!S115+'Tuipui Ferry SC'!S115+'Kawlchaw E CL'!S115+'Tuisumpu SC'!S115</f>
        <v>0</v>
      </c>
      <c r="T107" s="409">
        <f>'Maubawk SC'!T115+'Zero CL'!T115+'New Latawh SC'!T115+'Old Siaha SC'!T115+'College Vaih CL'!T115+'Meisatla CL'!T115+'New Coloney CL'!T115+'Phalrang SC'!T115+'Rawmibawk SC'!T115+'Siahatla SC'!T115+'New Siaha CL'!T115+'Theiva SC'!T115+'Tuipui Ferry SC'!T115+'Kawlchaw E CL'!T115+'Tuisumpu SC'!T115</f>
        <v>98</v>
      </c>
      <c r="U107" s="409">
        <f>'Maubawk SC'!U115+'Zero CL'!U115+'New Latawh SC'!U115+'Old Siaha SC'!U115+'College Vaih CL'!U115+'Meisatla CL'!U115+'New Coloney CL'!U115+'Phalrang SC'!U115+'Rawmibawk SC'!U115+'Siahatla SC'!U115+'New Siaha CL'!U115+'Theiva SC'!U115+'Tuipui Ferry SC'!U115+'Kawlchaw E CL'!U115+'Tuisumpu SC'!U115</f>
        <v>6727.8616999999995</v>
      </c>
      <c r="V107" s="171">
        <f t="shared" si="4"/>
        <v>1.4566292288677694E-2</v>
      </c>
      <c r="W107" s="164"/>
      <c r="X107" s="200" t="s">
        <v>796</v>
      </c>
    </row>
    <row r="108" spans="2:24" ht="14.25" customHeight="1">
      <c r="B108" s="69" t="str">
        <f t="shared" si="1"/>
        <v>Siaha MC</v>
      </c>
      <c r="C108" s="70">
        <v>108</v>
      </c>
      <c r="D108" s="125"/>
      <c r="E108" s="348"/>
      <c r="F108" s="195" t="s">
        <v>284</v>
      </c>
      <c r="G108" s="193" t="s">
        <v>704</v>
      </c>
      <c r="H108" s="409">
        <f>'Maubawk SC'!H116+'Zero CL'!H116+'New Latawh SC'!H116+'Old Siaha SC'!H116+'College Vaih CL'!H116+'Meisatla CL'!H116+'New Coloney CL'!H116+'Phalrang SC'!H116+'Rawmibawk SC'!H116+'Siahatla SC'!H116+'New Siaha CL'!H116+'Theiva SC'!H116+'Tuipui Ferry SC'!H116+'Kawlchaw E CL'!H116+'Tuisumpu SC'!H116</f>
        <v>8</v>
      </c>
      <c r="I108" s="409">
        <f>'Maubawk SC'!I116+'Zero CL'!I116+'New Latawh SC'!I116+'Old Siaha SC'!I116+'College Vaih CL'!I116+'Meisatla CL'!I116+'New Coloney CL'!I116+'Phalrang SC'!I116+'Rawmibawk SC'!I116+'Siahatla SC'!I116+'New Siaha CL'!I116+'Theiva SC'!I116+'Tuipui Ferry SC'!I116+'Kawlchaw E CL'!I116+'Tuisumpu SC'!I116</f>
        <v>0</v>
      </c>
      <c r="J108" s="409">
        <f>'Maubawk SC'!J116+'Zero CL'!J116+'New Latawh SC'!J116+'Old Siaha SC'!J116+'College Vaih CL'!J116+'Meisatla CL'!J116+'New Coloney CL'!J116+'Phalrang SC'!J116+'Rawmibawk SC'!J116+'Siahatla SC'!J116+'New Siaha CL'!J116+'Theiva SC'!J116+'Tuipui Ferry SC'!J116+'Kawlchaw E CL'!J116+'Tuisumpu SC'!J116</f>
        <v>5</v>
      </c>
      <c r="K108" s="409">
        <f>'Maubawk SC'!K116+'Zero CL'!K116+'New Latawh SC'!K116+'Old Siaha SC'!K116+'College Vaih CL'!K116+'Meisatla CL'!K116+'New Coloney CL'!K116+'Phalrang SC'!K116+'Rawmibawk SC'!K116+'Siahatla SC'!K116+'New Siaha CL'!K116+'Theiva SC'!K116+'Tuipui Ferry SC'!K116+'Kawlchaw E CL'!K116+'Tuisumpu SC'!K116</f>
        <v>11</v>
      </c>
      <c r="L108" s="409">
        <f>'Maubawk SC'!L116+'Zero CL'!L116+'New Latawh SC'!L116+'Old Siaha SC'!L116+'College Vaih CL'!L116+'Meisatla CL'!L116+'New Coloney CL'!L116+'Phalrang SC'!L116+'Rawmibawk SC'!L116+'Siahatla SC'!L116+'New Siaha CL'!L116+'Theiva SC'!L116+'Tuipui Ferry SC'!L116+'Kawlchaw E CL'!L116+'Tuisumpu SC'!L116</f>
        <v>31</v>
      </c>
      <c r="M108" s="409">
        <f>'Maubawk SC'!M116+'Zero CL'!M116+'New Latawh SC'!M116+'Old Siaha SC'!M116+'College Vaih CL'!M116+'Meisatla CL'!M116+'New Coloney CL'!M116+'Phalrang SC'!M116+'Rawmibawk SC'!M116+'Siahatla SC'!M116+'New Siaha CL'!M116+'Theiva SC'!M116+'Tuipui Ferry SC'!M116+'Kawlchaw E CL'!M116+'Tuisumpu SC'!M116</f>
        <v>0</v>
      </c>
      <c r="N108" s="409">
        <f>'Maubawk SC'!N116+'Zero CL'!N116+'New Latawh SC'!N116+'Old Siaha SC'!N116+'College Vaih CL'!N116+'Meisatla CL'!N116+'New Coloney CL'!N116+'Phalrang SC'!N116+'Rawmibawk SC'!N116+'Siahatla SC'!N116+'New Siaha CL'!N116+'Theiva SC'!N116+'Tuipui Ferry SC'!N116+'Kawlchaw E CL'!N116+'Tuisumpu SC'!N116</f>
        <v>0</v>
      </c>
      <c r="O108" s="409">
        <f>'Maubawk SC'!O116+'Zero CL'!O116+'New Latawh SC'!O116+'Old Siaha SC'!O116+'College Vaih CL'!O116+'Meisatla CL'!O116+'New Coloney CL'!O116+'Phalrang SC'!O116+'Rawmibawk SC'!O116+'Siahatla SC'!O116+'New Siaha CL'!O116+'Theiva SC'!O116+'Tuipui Ferry SC'!O116+'Kawlchaw E CL'!O116+'Tuisumpu SC'!O116</f>
        <v>0</v>
      </c>
      <c r="P108" s="409">
        <f>'Maubawk SC'!P116+'Zero CL'!P116+'New Latawh SC'!P116+'Old Siaha SC'!P116+'College Vaih CL'!P116+'Meisatla CL'!P116+'New Coloney CL'!P116+'Phalrang SC'!P116+'Rawmibawk SC'!P116+'Siahatla SC'!P116+'New Siaha CL'!P116+'Theiva SC'!P116+'Tuipui Ferry SC'!P116+'Kawlchaw E CL'!P116+'Tuisumpu SC'!P116</f>
        <v>0</v>
      </c>
      <c r="Q108" s="409">
        <f>'Maubawk SC'!Q116+'Zero CL'!Q116+'New Latawh SC'!Q116+'Old Siaha SC'!Q116+'College Vaih CL'!Q116+'Meisatla CL'!Q116+'New Coloney CL'!Q116+'Phalrang SC'!Q116+'Rawmibawk SC'!Q116+'Siahatla SC'!Q116+'New Siaha CL'!Q116+'Theiva SC'!Q116+'Tuipui Ferry SC'!Q116+'Kawlchaw E CL'!Q116+'Tuisumpu SC'!Q116</f>
        <v>0</v>
      </c>
      <c r="R108" s="409">
        <f>'Maubawk SC'!R116+'Zero CL'!R116+'New Latawh SC'!R116+'Old Siaha SC'!R116+'College Vaih CL'!R116+'Meisatla CL'!R116+'New Coloney CL'!R116+'Phalrang SC'!R116+'Rawmibawk SC'!R116+'Siahatla SC'!R116+'New Siaha CL'!R116+'Theiva SC'!R116+'Tuipui Ferry SC'!R116+'Kawlchaw E CL'!R116+'Tuisumpu SC'!R116</f>
        <v>0</v>
      </c>
      <c r="S108" s="409">
        <f>'Maubawk SC'!S116+'Zero CL'!S116+'New Latawh SC'!S116+'Old Siaha SC'!S116+'College Vaih CL'!S116+'Meisatla CL'!S116+'New Coloney CL'!S116+'Phalrang SC'!S116+'Rawmibawk SC'!S116+'Siahatla SC'!S116+'New Siaha CL'!S116+'Theiva SC'!S116+'Tuipui Ferry SC'!S116+'Kawlchaw E CL'!S116+'Tuisumpu SC'!S116</f>
        <v>0</v>
      </c>
      <c r="T108" s="409">
        <f>'Maubawk SC'!T116+'Zero CL'!T116+'New Latawh SC'!T116+'Old Siaha SC'!T116+'College Vaih CL'!T116+'Meisatla CL'!T116+'New Coloney CL'!T116+'Phalrang SC'!T116+'Rawmibawk SC'!T116+'Siahatla SC'!T116+'New Siaha CL'!T116+'Theiva SC'!T116+'Tuipui Ferry SC'!T116+'Kawlchaw E CL'!T116+'Tuisumpu SC'!T116</f>
        <v>55</v>
      </c>
      <c r="U108" s="409">
        <f>'Maubawk SC'!U116+'Zero CL'!U116+'New Latawh SC'!U116+'Old Siaha SC'!U116+'College Vaih CL'!U116+'Meisatla CL'!U116+'New Coloney CL'!U116+'Phalrang SC'!U116+'Rawmibawk SC'!U116+'Siahatla SC'!U116+'New Siaha CL'!U116+'Theiva SC'!U116+'Tuipui Ferry SC'!U116+'Kawlchaw E CL'!U116+'Tuisumpu SC'!U116</f>
        <v>6727.8616999999995</v>
      </c>
      <c r="V108" s="171">
        <f t="shared" si="4"/>
        <v>8.17495995793136E-3</v>
      </c>
      <c r="W108" s="164"/>
      <c r="X108" s="200" t="s">
        <v>796</v>
      </c>
    </row>
    <row r="109" spans="2:24" ht="13.5" customHeight="1">
      <c r="B109" s="69" t="str">
        <f t="shared" si="1"/>
        <v>Siaha MC</v>
      </c>
      <c r="C109" s="70">
        <v>109</v>
      </c>
      <c r="D109" s="125"/>
      <c r="E109" s="348"/>
      <c r="F109" s="195" t="s">
        <v>285</v>
      </c>
      <c r="G109" s="193" t="s">
        <v>704</v>
      </c>
      <c r="H109" s="409">
        <f>'Maubawk SC'!H117+'Zero CL'!H117+'New Latawh SC'!H117+'Old Siaha SC'!H117+'College Vaih CL'!H117+'Meisatla CL'!H117+'New Coloney CL'!H117+'Phalrang SC'!H117+'Rawmibawk SC'!H117+'Siahatla SC'!H117+'New Siaha CL'!H117+'Theiva SC'!H117+'Tuipui Ferry SC'!H117+'Kawlchaw E CL'!H117+'Tuisumpu SC'!H117</f>
        <v>46</v>
      </c>
      <c r="I109" s="409">
        <f>'Maubawk SC'!I117+'Zero CL'!I117+'New Latawh SC'!I117+'Old Siaha SC'!I117+'College Vaih CL'!I117+'Meisatla CL'!I117+'New Coloney CL'!I117+'Phalrang SC'!I117+'Rawmibawk SC'!I117+'Siahatla SC'!I117+'New Siaha CL'!I117+'Theiva SC'!I117+'Tuipui Ferry SC'!I117+'Kawlchaw E CL'!I117+'Tuisumpu SC'!I117</f>
        <v>12</v>
      </c>
      <c r="J109" s="409">
        <f>'Maubawk SC'!J117+'Zero CL'!J117+'New Latawh SC'!J117+'Old Siaha SC'!J117+'College Vaih CL'!J117+'Meisatla CL'!J117+'New Coloney CL'!J117+'Phalrang SC'!J117+'Rawmibawk SC'!J117+'Siahatla SC'!J117+'New Siaha CL'!J117+'Theiva SC'!J117+'Tuipui Ferry SC'!J117+'Kawlchaw E CL'!J117+'Tuisumpu SC'!J117</f>
        <v>12</v>
      </c>
      <c r="K109" s="409">
        <f>'Maubawk SC'!K117+'Zero CL'!K117+'New Latawh SC'!K117+'Old Siaha SC'!K117+'College Vaih CL'!K117+'Meisatla CL'!K117+'New Coloney CL'!K117+'Phalrang SC'!K117+'Rawmibawk SC'!K117+'Siahatla SC'!K117+'New Siaha CL'!K117+'Theiva SC'!K117+'Tuipui Ferry SC'!K117+'Kawlchaw E CL'!K117+'Tuisumpu SC'!K117</f>
        <v>33</v>
      </c>
      <c r="L109" s="409">
        <f>'Maubawk SC'!L117+'Zero CL'!L117+'New Latawh SC'!L117+'Old Siaha SC'!L117+'College Vaih CL'!L117+'Meisatla CL'!L117+'New Coloney CL'!L117+'Phalrang SC'!L117+'Rawmibawk SC'!L117+'Siahatla SC'!L117+'New Siaha CL'!L117+'Theiva SC'!L117+'Tuipui Ferry SC'!L117+'Kawlchaw E CL'!L117+'Tuisumpu SC'!L117</f>
        <v>40</v>
      </c>
      <c r="M109" s="409">
        <f>'Maubawk SC'!M117+'Zero CL'!M117+'New Latawh SC'!M117+'Old Siaha SC'!M117+'College Vaih CL'!M117+'Meisatla CL'!M117+'New Coloney CL'!M117+'Phalrang SC'!M117+'Rawmibawk SC'!M117+'Siahatla SC'!M117+'New Siaha CL'!M117+'Theiva SC'!M117+'Tuipui Ferry SC'!M117+'Kawlchaw E CL'!M117+'Tuisumpu SC'!M117</f>
        <v>0</v>
      </c>
      <c r="N109" s="409">
        <f>'Maubawk SC'!N117+'Zero CL'!N117+'New Latawh SC'!N117+'Old Siaha SC'!N117+'College Vaih CL'!N117+'Meisatla CL'!N117+'New Coloney CL'!N117+'Phalrang SC'!N117+'Rawmibawk SC'!N117+'Siahatla SC'!N117+'New Siaha CL'!N117+'Theiva SC'!N117+'Tuipui Ferry SC'!N117+'Kawlchaw E CL'!N117+'Tuisumpu SC'!N117</f>
        <v>0</v>
      </c>
      <c r="O109" s="409">
        <f>'Maubawk SC'!O117+'Zero CL'!O117+'New Latawh SC'!O117+'Old Siaha SC'!O117+'College Vaih CL'!O117+'Meisatla CL'!O117+'New Coloney CL'!O117+'Phalrang SC'!O117+'Rawmibawk SC'!O117+'Siahatla SC'!O117+'New Siaha CL'!O117+'Theiva SC'!O117+'Tuipui Ferry SC'!O117+'Kawlchaw E CL'!O117+'Tuisumpu SC'!O117</f>
        <v>0</v>
      </c>
      <c r="P109" s="409">
        <f>'Maubawk SC'!P117+'Zero CL'!P117+'New Latawh SC'!P117+'Old Siaha SC'!P117+'College Vaih CL'!P117+'Meisatla CL'!P117+'New Coloney CL'!P117+'Phalrang SC'!P117+'Rawmibawk SC'!P117+'Siahatla SC'!P117+'New Siaha CL'!P117+'Theiva SC'!P117+'Tuipui Ferry SC'!P117+'Kawlchaw E CL'!P117+'Tuisumpu SC'!P117</f>
        <v>0</v>
      </c>
      <c r="Q109" s="409">
        <f>'Maubawk SC'!Q117+'Zero CL'!Q117+'New Latawh SC'!Q117+'Old Siaha SC'!Q117+'College Vaih CL'!Q117+'Meisatla CL'!Q117+'New Coloney CL'!Q117+'Phalrang SC'!Q117+'Rawmibawk SC'!Q117+'Siahatla SC'!Q117+'New Siaha CL'!Q117+'Theiva SC'!Q117+'Tuipui Ferry SC'!Q117+'Kawlchaw E CL'!Q117+'Tuisumpu SC'!Q117</f>
        <v>0</v>
      </c>
      <c r="R109" s="409">
        <f>'Maubawk SC'!R117+'Zero CL'!R117+'New Latawh SC'!R117+'Old Siaha SC'!R117+'College Vaih CL'!R117+'Meisatla CL'!R117+'New Coloney CL'!R117+'Phalrang SC'!R117+'Rawmibawk SC'!R117+'Siahatla SC'!R117+'New Siaha CL'!R117+'Theiva SC'!R117+'Tuipui Ferry SC'!R117+'Kawlchaw E CL'!R117+'Tuisumpu SC'!R117</f>
        <v>0</v>
      </c>
      <c r="S109" s="409">
        <f>'Maubawk SC'!S117+'Zero CL'!S117+'New Latawh SC'!S117+'Old Siaha SC'!S117+'College Vaih CL'!S117+'Meisatla CL'!S117+'New Coloney CL'!S117+'Phalrang SC'!S117+'Rawmibawk SC'!S117+'Siahatla SC'!S117+'New Siaha CL'!S117+'Theiva SC'!S117+'Tuipui Ferry SC'!S117+'Kawlchaw E CL'!S117+'Tuisumpu SC'!S117</f>
        <v>0</v>
      </c>
      <c r="T109" s="409">
        <f>'Maubawk SC'!T117+'Zero CL'!T117+'New Latawh SC'!T117+'Old Siaha SC'!T117+'College Vaih CL'!T117+'Meisatla CL'!T117+'New Coloney CL'!T117+'Phalrang SC'!T117+'Rawmibawk SC'!T117+'Siahatla SC'!T117+'New Siaha CL'!T117+'Theiva SC'!T117+'Tuipui Ferry SC'!T117+'Kawlchaw E CL'!T117+'Tuisumpu SC'!T117</f>
        <v>143</v>
      </c>
      <c r="U109" s="409">
        <f>'Maubawk SC'!U117+'Zero CL'!U117+'New Latawh SC'!U117+'Old Siaha SC'!U117+'College Vaih CL'!U117+'Meisatla CL'!U117+'New Coloney CL'!U117+'Phalrang SC'!U117+'Rawmibawk SC'!U117+'Siahatla SC'!U117+'New Siaha CL'!U117+'Theiva SC'!U117+'Tuipui Ferry SC'!U117+'Kawlchaw E CL'!U117+'Tuisumpu SC'!U117</f>
        <v>13730.330000000002</v>
      </c>
      <c r="V109" s="171">
        <f t="shared" si="4"/>
        <v>1.0414898986404551E-2</v>
      </c>
      <c r="W109" s="164"/>
      <c r="X109" s="200" t="s">
        <v>796</v>
      </c>
    </row>
    <row r="110" spans="2:24" ht="14.25" customHeight="1">
      <c r="B110" s="69" t="str">
        <f t="shared" si="1"/>
        <v>Siaha MC</v>
      </c>
      <c r="C110" s="70">
        <v>110</v>
      </c>
      <c r="D110" s="125"/>
      <c r="E110" s="191">
        <v>3</v>
      </c>
      <c r="F110" s="195" t="s">
        <v>102</v>
      </c>
      <c r="G110" s="193" t="s">
        <v>704</v>
      </c>
      <c r="H110" s="409">
        <f>'Maubawk SC'!H118+'Zero CL'!H118+'New Latawh SC'!H118+'Old Siaha SC'!H118+'College Vaih CL'!H118+'Meisatla CL'!H118+'New Coloney CL'!H118+'Phalrang SC'!H118+'Rawmibawk SC'!H118+'Siahatla SC'!H118+'New Siaha CL'!H118+'Theiva SC'!H118+'Tuipui Ferry SC'!H118+'Kawlchaw E CL'!H118+'Tuisumpu SC'!H118</f>
        <v>25</v>
      </c>
      <c r="I110" s="409">
        <f>'Maubawk SC'!I118+'Zero CL'!I118+'New Latawh SC'!I118+'Old Siaha SC'!I118+'College Vaih CL'!I118+'Meisatla CL'!I118+'New Coloney CL'!I118+'Phalrang SC'!I118+'Rawmibawk SC'!I118+'Siahatla SC'!I118+'New Siaha CL'!I118+'Theiva SC'!I118+'Tuipui Ferry SC'!I118+'Kawlchaw E CL'!I118+'Tuisumpu SC'!I118</f>
        <v>16</v>
      </c>
      <c r="J110" s="409">
        <f>'Maubawk SC'!J118+'Zero CL'!J118+'New Latawh SC'!J118+'Old Siaha SC'!J118+'College Vaih CL'!J118+'Meisatla CL'!J118+'New Coloney CL'!J118+'Phalrang SC'!J118+'Rawmibawk SC'!J118+'Siahatla SC'!J118+'New Siaha CL'!J118+'Theiva SC'!J118+'Tuipui Ferry SC'!J118+'Kawlchaw E CL'!J118+'Tuisumpu SC'!J118</f>
        <v>4</v>
      </c>
      <c r="K110" s="409">
        <f>'Maubawk SC'!K118+'Zero CL'!K118+'New Latawh SC'!K118+'Old Siaha SC'!K118+'College Vaih CL'!K118+'Meisatla CL'!K118+'New Coloney CL'!K118+'Phalrang SC'!K118+'Rawmibawk SC'!K118+'Siahatla SC'!K118+'New Siaha CL'!K118+'Theiva SC'!K118+'Tuipui Ferry SC'!K118+'Kawlchaw E CL'!K118+'Tuisumpu SC'!K118</f>
        <v>21</v>
      </c>
      <c r="L110" s="409">
        <f>'Maubawk SC'!L118+'Zero CL'!L118+'New Latawh SC'!L118+'Old Siaha SC'!L118+'College Vaih CL'!L118+'Meisatla CL'!L118+'New Coloney CL'!L118+'Phalrang SC'!L118+'Rawmibawk SC'!L118+'Siahatla SC'!L118+'New Siaha CL'!L118+'Theiva SC'!L118+'Tuipui Ferry SC'!L118+'Kawlchaw E CL'!L118+'Tuisumpu SC'!L118</f>
        <v>19</v>
      </c>
      <c r="M110" s="409">
        <f>'Maubawk SC'!M118+'Zero CL'!M118+'New Latawh SC'!M118+'Old Siaha SC'!M118+'College Vaih CL'!M118+'Meisatla CL'!M118+'New Coloney CL'!M118+'Phalrang SC'!M118+'Rawmibawk SC'!M118+'Siahatla SC'!M118+'New Siaha CL'!M118+'Theiva SC'!M118+'Tuipui Ferry SC'!M118+'Kawlchaw E CL'!M118+'Tuisumpu SC'!M118</f>
        <v>0</v>
      </c>
      <c r="N110" s="409">
        <f>'Maubawk SC'!N118+'Zero CL'!N118+'New Latawh SC'!N118+'Old Siaha SC'!N118+'College Vaih CL'!N118+'Meisatla CL'!N118+'New Coloney CL'!N118+'Phalrang SC'!N118+'Rawmibawk SC'!N118+'Siahatla SC'!N118+'New Siaha CL'!N118+'Theiva SC'!N118+'Tuipui Ferry SC'!N118+'Kawlchaw E CL'!N118+'Tuisumpu SC'!N118</f>
        <v>0</v>
      </c>
      <c r="O110" s="409">
        <f>'Maubawk SC'!O118+'Zero CL'!O118+'New Latawh SC'!O118+'Old Siaha SC'!O118+'College Vaih CL'!O118+'Meisatla CL'!O118+'New Coloney CL'!O118+'Phalrang SC'!O118+'Rawmibawk SC'!O118+'Siahatla SC'!O118+'New Siaha CL'!O118+'Theiva SC'!O118+'Tuipui Ferry SC'!O118+'Kawlchaw E CL'!O118+'Tuisumpu SC'!O118</f>
        <v>0</v>
      </c>
      <c r="P110" s="409">
        <f>'Maubawk SC'!P118+'Zero CL'!P118+'New Latawh SC'!P118+'Old Siaha SC'!P118+'College Vaih CL'!P118+'Meisatla CL'!P118+'New Coloney CL'!P118+'Phalrang SC'!P118+'Rawmibawk SC'!P118+'Siahatla SC'!P118+'New Siaha CL'!P118+'Theiva SC'!P118+'Tuipui Ferry SC'!P118+'Kawlchaw E CL'!P118+'Tuisumpu SC'!P118</f>
        <v>0</v>
      </c>
      <c r="Q110" s="409">
        <f>'Maubawk SC'!Q118+'Zero CL'!Q118+'New Latawh SC'!Q118+'Old Siaha SC'!Q118+'College Vaih CL'!Q118+'Meisatla CL'!Q118+'New Coloney CL'!Q118+'Phalrang SC'!Q118+'Rawmibawk SC'!Q118+'Siahatla SC'!Q118+'New Siaha CL'!Q118+'Theiva SC'!Q118+'Tuipui Ferry SC'!Q118+'Kawlchaw E CL'!Q118+'Tuisumpu SC'!Q118</f>
        <v>0</v>
      </c>
      <c r="R110" s="409">
        <f>'Maubawk SC'!R118+'Zero CL'!R118+'New Latawh SC'!R118+'Old Siaha SC'!R118+'College Vaih CL'!R118+'Meisatla CL'!R118+'New Coloney CL'!R118+'Phalrang SC'!R118+'Rawmibawk SC'!R118+'Siahatla SC'!R118+'New Siaha CL'!R118+'Theiva SC'!R118+'Tuipui Ferry SC'!R118+'Kawlchaw E CL'!R118+'Tuisumpu SC'!R118</f>
        <v>0</v>
      </c>
      <c r="S110" s="409">
        <f>'Maubawk SC'!S118+'Zero CL'!S118+'New Latawh SC'!S118+'Old Siaha SC'!S118+'College Vaih CL'!S118+'Meisatla CL'!S118+'New Coloney CL'!S118+'Phalrang SC'!S118+'Rawmibawk SC'!S118+'Siahatla SC'!S118+'New Siaha CL'!S118+'Theiva SC'!S118+'Tuipui Ferry SC'!S118+'Kawlchaw E CL'!S118+'Tuisumpu SC'!S118</f>
        <v>0</v>
      </c>
      <c r="T110" s="409">
        <f>'Maubawk SC'!T118+'Zero CL'!T118+'New Latawh SC'!T118+'Old Siaha SC'!T118+'College Vaih CL'!T118+'Meisatla CL'!T118+'New Coloney CL'!T118+'Phalrang SC'!T118+'Rawmibawk SC'!T118+'Siahatla SC'!T118+'New Siaha CL'!T118+'Theiva SC'!T118+'Tuipui Ferry SC'!T118+'Kawlchaw E CL'!T118+'Tuisumpu SC'!T118</f>
        <v>85</v>
      </c>
      <c r="U110" s="409">
        <f>'Maubawk SC'!U118+'Zero CL'!U118+'New Latawh SC'!U118+'Old Siaha SC'!U118+'College Vaih CL'!U118+'Meisatla CL'!U118+'New Coloney CL'!U118+'Phalrang SC'!U118+'Rawmibawk SC'!U118+'Siahatla SC'!U118+'New Siaha CL'!U118+'Theiva SC'!U118+'Tuipui Ferry SC'!U118+'Kawlchaw E CL'!U118+'Tuisumpu SC'!U118</f>
        <v>776.5</v>
      </c>
      <c r="V110" s="171">
        <f t="shared" si="4"/>
        <v>0.10946555054732775</v>
      </c>
      <c r="W110" s="167"/>
      <c r="X110" s="200" t="s">
        <v>795</v>
      </c>
    </row>
    <row r="111" spans="2:24" ht="14.25" customHeight="1">
      <c r="B111" s="69" t="str">
        <f t="shared" si="1"/>
        <v>Siaha MC</v>
      </c>
      <c r="C111" s="70">
        <v>111</v>
      </c>
      <c r="D111" s="125"/>
      <c r="E111" s="191"/>
      <c r="F111" s="203" t="s">
        <v>630</v>
      </c>
      <c r="G111" s="193" t="s">
        <v>704</v>
      </c>
      <c r="H111" s="409">
        <f>'Maubawk SC'!H119+'Zero CL'!H119+'New Latawh SC'!H119+'Old Siaha SC'!H119+'College Vaih CL'!H119+'Meisatla CL'!H119+'New Coloney CL'!H119+'Phalrang SC'!H119+'Rawmibawk SC'!H119+'Siahatla SC'!H119+'New Siaha CL'!H119+'Theiva SC'!H119+'Tuipui Ferry SC'!H119+'Kawlchaw E CL'!H119+'Tuisumpu SC'!H119</f>
        <v>17</v>
      </c>
      <c r="I111" s="409">
        <f>'Maubawk SC'!I119+'Zero CL'!I119+'New Latawh SC'!I119+'Old Siaha SC'!I119+'College Vaih CL'!I119+'Meisatla CL'!I119+'New Coloney CL'!I119+'Phalrang SC'!I119+'Rawmibawk SC'!I119+'Siahatla SC'!I119+'New Siaha CL'!I119+'Theiva SC'!I119+'Tuipui Ferry SC'!I119+'Kawlchaw E CL'!I119+'Tuisumpu SC'!I119</f>
        <v>12</v>
      </c>
      <c r="J111" s="409">
        <f>'Maubawk SC'!J119+'Zero CL'!J119+'New Latawh SC'!J119+'Old Siaha SC'!J119+'College Vaih CL'!J119+'Meisatla CL'!J119+'New Coloney CL'!J119+'Phalrang SC'!J119+'Rawmibawk SC'!J119+'Siahatla SC'!J119+'New Siaha CL'!J119+'Theiva SC'!J119+'Tuipui Ferry SC'!J119+'Kawlchaw E CL'!J119+'Tuisumpu SC'!J119</f>
        <v>2</v>
      </c>
      <c r="K111" s="409">
        <f>'Maubawk SC'!K119+'Zero CL'!K119+'New Latawh SC'!K119+'Old Siaha SC'!K119+'College Vaih CL'!K119+'Meisatla CL'!K119+'New Coloney CL'!K119+'Phalrang SC'!K119+'Rawmibawk SC'!K119+'Siahatla SC'!K119+'New Siaha CL'!K119+'Theiva SC'!K119+'Tuipui Ferry SC'!K119+'Kawlchaw E CL'!K119+'Tuisumpu SC'!K119</f>
        <v>14</v>
      </c>
      <c r="L111" s="409">
        <f>'Maubawk SC'!L119+'Zero CL'!L119+'New Latawh SC'!L119+'Old Siaha SC'!L119+'College Vaih CL'!L119+'Meisatla CL'!L119+'New Coloney CL'!L119+'Phalrang SC'!L119+'Rawmibawk SC'!L119+'Siahatla SC'!L119+'New Siaha CL'!L119+'Theiva SC'!L119+'Tuipui Ferry SC'!L119+'Kawlchaw E CL'!L119+'Tuisumpu SC'!L119</f>
        <v>13</v>
      </c>
      <c r="M111" s="409">
        <f>'Maubawk SC'!M119+'Zero CL'!M119+'New Latawh SC'!M119+'Old Siaha SC'!M119+'College Vaih CL'!M119+'Meisatla CL'!M119+'New Coloney CL'!M119+'Phalrang SC'!M119+'Rawmibawk SC'!M119+'Siahatla SC'!M119+'New Siaha CL'!M119+'Theiva SC'!M119+'Tuipui Ferry SC'!M119+'Kawlchaw E CL'!M119+'Tuisumpu SC'!M119</f>
        <v>0</v>
      </c>
      <c r="N111" s="409">
        <f>'Maubawk SC'!N119+'Zero CL'!N119+'New Latawh SC'!N119+'Old Siaha SC'!N119+'College Vaih CL'!N119+'Meisatla CL'!N119+'New Coloney CL'!N119+'Phalrang SC'!N119+'Rawmibawk SC'!N119+'Siahatla SC'!N119+'New Siaha CL'!N119+'Theiva SC'!N119+'Tuipui Ferry SC'!N119+'Kawlchaw E CL'!N119+'Tuisumpu SC'!N119</f>
        <v>0</v>
      </c>
      <c r="O111" s="409">
        <f>'Maubawk SC'!O119+'Zero CL'!O119+'New Latawh SC'!O119+'Old Siaha SC'!O119+'College Vaih CL'!O119+'Meisatla CL'!O119+'New Coloney CL'!O119+'Phalrang SC'!O119+'Rawmibawk SC'!O119+'Siahatla SC'!O119+'New Siaha CL'!O119+'Theiva SC'!O119+'Tuipui Ferry SC'!O119+'Kawlchaw E CL'!O119+'Tuisumpu SC'!O119</f>
        <v>0</v>
      </c>
      <c r="P111" s="409">
        <f>'Maubawk SC'!P119+'Zero CL'!P119+'New Latawh SC'!P119+'Old Siaha SC'!P119+'College Vaih CL'!P119+'Meisatla CL'!P119+'New Coloney CL'!P119+'Phalrang SC'!P119+'Rawmibawk SC'!P119+'Siahatla SC'!P119+'New Siaha CL'!P119+'Theiva SC'!P119+'Tuipui Ferry SC'!P119+'Kawlchaw E CL'!P119+'Tuisumpu SC'!P119</f>
        <v>0</v>
      </c>
      <c r="Q111" s="409">
        <f>'Maubawk SC'!Q119+'Zero CL'!Q119+'New Latawh SC'!Q119+'Old Siaha SC'!Q119+'College Vaih CL'!Q119+'Meisatla CL'!Q119+'New Coloney CL'!Q119+'Phalrang SC'!Q119+'Rawmibawk SC'!Q119+'Siahatla SC'!Q119+'New Siaha CL'!Q119+'Theiva SC'!Q119+'Tuipui Ferry SC'!Q119+'Kawlchaw E CL'!Q119+'Tuisumpu SC'!Q119</f>
        <v>0</v>
      </c>
      <c r="R111" s="409">
        <f>'Maubawk SC'!R119+'Zero CL'!R119+'New Latawh SC'!R119+'Old Siaha SC'!R119+'College Vaih CL'!R119+'Meisatla CL'!R119+'New Coloney CL'!R119+'Phalrang SC'!R119+'Rawmibawk SC'!R119+'Siahatla SC'!R119+'New Siaha CL'!R119+'Theiva SC'!R119+'Tuipui Ferry SC'!R119+'Kawlchaw E CL'!R119+'Tuisumpu SC'!R119</f>
        <v>0</v>
      </c>
      <c r="S111" s="409">
        <f>'Maubawk SC'!S119+'Zero CL'!S119+'New Latawh SC'!S119+'Old Siaha SC'!S119+'College Vaih CL'!S119+'Meisatla CL'!S119+'New Coloney CL'!S119+'Phalrang SC'!S119+'Rawmibawk SC'!S119+'Siahatla SC'!S119+'New Siaha CL'!S119+'Theiva SC'!S119+'Tuipui Ferry SC'!S119+'Kawlchaw E CL'!S119+'Tuisumpu SC'!S119</f>
        <v>0</v>
      </c>
      <c r="T111" s="409">
        <f>'Maubawk SC'!T119+'Zero CL'!T119+'New Latawh SC'!T119+'Old Siaha SC'!T119+'College Vaih CL'!T119+'Meisatla CL'!T119+'New Coloney CL'!T119+'Phalrang SC'!T119+'Rawmibawk SC'!T119+'Siahatla SC'!T119+'New Siaha CL'!T119+'Theiva SC'!T119+'Tuipui Ferry SC'!T119+'Kawlchaw E CL'!T119+'Tuisumpu SC'!T119</f>
        <v>58</v>
      </c>
      <c r="U111" s="409">
        <f>'Maubawk SC'!U119+'Zero CL'!U119+'New Latawh SC'!U119+'Old Siaha SC'!U119+'College Vaih CL'!U119+'Meisatla CL'!U119+'New Coloney CL'!U119+'Phalrang SC'!U119+'Rawmibawk SC'!U119+'Siahatla SC'!U119+'New Siaha CL'!U119+'Theiva SC'!U119+'Tuipui Ferry SC'!U119+'Kawlchaw E CL'!U119+'Tuisumpu SC'!U119</f>
        <v>1099</v>
      </c>
      <c r="V111" s="171">
        <f t="shared" si="4"/>
        <v>5.2775250227479524E-2</v>
      </c>
      <c r="W111" s="167"/>
      <c r="X111" s="200" t="s">
        <v>795</v>
      </c>
    </row>
    <row r="112" spans="2:24" ht="14.25" customHeight="1">
      <c r="B112" s="69" t="str">
        <f t="shared" si="1"/>
        <v>Siaha MC</v>
      </c>
      <c r="C112" s="70">
        <v>112</v>
      </c>
      <c r="D112" s="125"/>
      <c r="E112" s="191"/>
      <c r="F112" s="203" t="s">
        <v>631</v>
      </c>
      <c r="G112" s="193" t="s">
        <v>704</v>
      </c>
      <c r="H112" s="409">
        <f>'Maubawk SC'!H120+'Zero CL'!H120+'New Latawh SC'!H120+'Old Siaha SC'!H120+'College Vaih CL'!H120+'Meisatla CL'!H120+'New Coloney CL'!H120+'Phalrang SC'!H120+'Rawmibawk SC'!H120+'Siahatla SC'!H120+'New Siaha CL'!H120+'Theiva SC'!H120+'Tuipui Ferry SC'!H120+'Kawlchaw E CL'!H120+'Tuisumpu SC'!H120</f>
        <v>8</v>
      </c>
      <c r="I112" s="409">
        <f>'Maubawk SC'!I120+'Zero CL'!I120+'New Latawh SC'!I120+'Old Siaha SC'!I120+'College Vaih CL'!I120+'Meisatla CL'!I120+'New Coloney CL'!I120+'Phalrang SC'!I120+'Rawmibawk SC'!I120+'Siahatla SC'!I120+'New Siaha CL'!I120+'Theiva SC'!I120+'Tuipui Ferry SC'!I120+'Kawlchaw E CL'!I120+'Tuisumpu SC'!I120</f>
        <v>4</v>
      </c>
      <c r="J112" s="409">
        <f>'Maubawk SC'!J120+'Zero CL'!J120+'New Latawh SC'!J120+'Old Siaha SC'!J120+'College Vaih CL'!J120+'Meisatla CL'!J120+'New Coloney CL'!J120+'Phalrang SC'!J120+'Rawmibawk SC'!J120+'Siahatla SC'!J120+'New Siaha CL'!J120+'Theiva SC'!J120+'Tuipui Ferry SC'!J120+'Kawlchaw E CL'!J120+'Tuisumpu SC'!J120</f>
        <v>2</v>
      </c>
      <c r="K112" s="409">
        <f>'Maubawk SC'!K120+'Zero CL'!K120+'New Latawh SC'!K120+'Old Siaha SC'!K120+'College Vaih CL'!K120+'Meisatla CL'!K120+'New Coloney CL'!K120+'Phalrang SC'!K120+'Rawmibawk SC'!K120+'Siahatla SC'!K120+'New Siaha CL'!K120+'Theiva SC'!K120+'Tuipui Ferry SC'!K120+'Kawlchaw E CL'!K120+'Tuisumpu SC'!K120</f>
        <v>7</v>
      </c>
      <c r="L112" s="409">
        <f>'Maubawk SC'!L120+'Zero CL'!L120+'New Latawh SC'!L120+'Old Siaha SC'!L120+'College Vaih CL'!L120+'Meisatla CL'!L120+'New Coloney CL'!L120+'Phalrang SC'!L120+'Rawmibawk SC'!L120+'Siahatla SC'!L120+'New Siaha CL'!L120+'Theiva SC'!L120+'Tuipui Ferry SC'!L120+'Kawlchaw E CL'!L120+'Tuisumpu SC'!L120</f>
        <v>6</v>
      </c>
      <c r="M112" s="409">
        <f>'Maubawk SC'!M120+'Zero CL'!M120+'New Latawh SC'!M120+'Old Siaha SC'!M120+'College Vaih CL'!M120+'Meisatla CL'!M120+'New Coloney CL'!M120+'Phalrang SC'!M120+'Rawmibawk SC'!M120+'Siahatla SC'!M120+'New Siaha CL'!M120+'Theiva SC'!M120+'Tuipui Ferry SC'!M120+'Kawlchaw E CL'!M120+'Tuisumpu SC'!M120</f>
        <v>0</v>
      </c>
      <c r="N112" s="409">
        <f>'Maubawk SC'!N120+'Zero CL'!N120+'New Latawh SC'!N120+'Old Siaha SC'!N120+'College Vaih CL'!N120+'Meisatla CL'!N120+'New Coloney CL'!N120+'Phalrang SC'!N120+'Rawmibawk SC'!N120+'Siahatla SC'!N120+'New Siaha CL'!N120+'Theiva SC'!N120+'Tuipui Ferry SC'!N120+'Kawlchaw E CL'!N120+'Tuisumpu SC'!N120</f>
        <v>0</v>
      </c>
      <c r="O112" s="409">
        <f>'Maubawk SC'!O120+'Zero CL'!O120+'New Latawh SC'!O120+'Old Siaha SC'!O120+'College Vaih CL'!O120+'Meisatla CL'!O120+'New Coloney CL'!O120+'Phalrang SC'!O120+'Rawmibawk SC'!O120+'Siahatla SC'!O120+'New Siaha CL'!O120+'Theiva SC'!O120+'Tuipui Ferry SC'!O120+'Kawlchaw E CL'!O120+'Tuisumpu SC'!O120</f>
        <v>0</v>
      </c>
      <c r="P112" s="409">
        <f>'Maubawk SC'!P120+'Zero CL'!P120+'New Latawh SC'!P120+'Old Siaha SC'!P120+'College Vaih CL'!P120+'Meisatla CL'!P120+'New Coloney CL'!P120+'Phalrang SC'!P120+'Rawmibawk SC'!P120+'Siahatla SC'!P120+'New Siaha CL'!P120+'Theiva SC'!P120+'Tuipui Ferry SC'!P120+'Kawlchaw E CL'!P120+'Tuisumpu SC'!P120</f>
        <v>0</v>
      </c>
      <c r="Q112" s="409">
        <f>'Maubawk SC'!Q120+'Zero CL'!Q120+'New Latawh SC'!Q120+'Old Siaha SC'!Q120+'College Vaih CL'!Q120+'Meisatla CL'!Q120+'New Coloney CL'!Q120+'Phalrang SC'!Q120+'Rawmibawk SC'!Q120+'Siahatla SC'!Q120+'New Siaha CL'!Q120+'Theiva SC'!Q120+'Tuipui Ferry SC'!Q120+'Kawlchaw E CL'!Q120+'Tuisumpu SC'!Q120</f>
        <v>0</v>
      </c>
      <c r="R112" s="409">
        <f>'Maubawk SC'!R120+'Zero CL'!R120+'New Latawh SC'!R120+'Old Siaha SC'!R120+'College Vaih CL'!R120+'Meisatla CL'!R120+'New Coloney CL'!R120+'Phalrang SC'!R120+'Rawmibawk SC'!R120+'Siahatla SC'!R120+'New Siaha CL'!R120+'Theiva SC'!R120+'Tuipui Ferry SC'!R120+'Kawlchaw E CL'!R120+'Tuisumpu SC'!R120</f>
        <v>0</v>
      </c>
      <c r="S112" s="409">
        <f>'Maubawk SC'!S120+'Zero CL'!S120+'New Latawh SC'!S120+'Old Siaha SC'!S120+'College Vaih CL'!S120+'Meisatla CL'!S120+'New Coloney CL'!S120+'Phalrang SC'!S120+'Rawmibawk SC'!S120+'Siahatla SC'!S120+'New Siaha CL'!S120+'Theiva SC'!S120+'Tuipui Ferry SC'!S120+'Kawlchaw E CL'!S120+'Tuisumpu SC'!S120</f>
        <v>0</v>
      </c>
      <c r="T112" s="409">
        <f>'Maubawk SC'!T120+'Zero CL'!T120+'New Latawh SC'!T120+'Old Siaha SC'!T120+'College Vaih CL'!T120+'Meisatla CL'!T120+'New Coloney CL'!T120+'Phalrang SC'!T120+'Rawmibawk SC'!T120+'Siahatla SC'!T120+'New Siaha CL'!T120+'Theiva SC'!T120+'Tuipui Ferry SC'!T120+'Kawlchaw E CL'!T120+'Tuisumpu SC'!T120</f>
        <v>27</v>
      </c>
      <c r="U112" s="409">
        <f>'Maubawk SC'!U120+'Zero CL'!U120+'New Latawh SC'!U120+'Old Siaha SC'!U120+'College Vaih CL'!U120+'Meisatla CL'!U120+'New Coloney CL'!U120+'Phalrang SC'!U120+'Rawmibawk SC'!U120+'Siahatla SC'!U120+'New Siaha CL'!U120+'Theiva SC'!U120+'Tuipui Ferry SC'!U120+'Kawlchaw E CL'!U120+'Tuisumpu SC'!U120</f>
        <v>454</v>
      </c>
      <c r="V112" s="171">
        <f t="shared" si="4"/>
        <v>5.9471365638766517E-2</v>
      </c>
      <c r="W112" s="167"/>
      <c r="X112" s="200" t="s">
        <v>795</v>
      </c>
    </row>
    <row r="113" spans="2:24" ht="14.25" customHeight="1">
      <c r="B113" s="69" t="str">
        <f t="shared" si="1"/>
        <v>Siaha MC</v>
      </c>
      <c r="C113" s="70">
        <v>113</v>
      </c>
      <c r="D113" s="125"/>
      <c r="E113" s="191"/>
      <c r="F113" s="203" t="s">
        <v>632</v>
      </c>
      <c r="G113" s="193" t="s">
        <v>704</v>
      </c>
      <c r="H113" s="409">
        <f>'Maubawk SC'!H121+'Zero CL'!H121+'New Latawh SC'!H121+'Old Siaha SC'!H121+'College Vaih CL'!H121+'Meisatla CL'!H121+'New Coloney CL'!H121+'Phalrang SC'!H121+'Rawmibawk SC'!H121+'Siahatla SC'!H121+'New Siaha CL'!H121+'Theiva SC'!H121+'Tuipui Ferry SC'!H121+'Kawlchaw E CL'!H121+'Tuisumpu SC'!H121</f>
        <v>0</v>
      </c>
      <c r="I113" s="409">
        <f>'Maubawk SC'!I121+'Zero CL'!I121+'New Latawh SC'!I121+'Old Siaha SC'!I121+'College Vaih CL'!I121+'Meisatla CL'!I121+'New Coloney CL'!I121+'Phalrang SC'!I121+'Rawmibawk SC'!I121+'Siahatla SC'!I121+'New Siaha CL'!I121+'Theiva SC'!I121+'Tuipui Ferry SC'!I121+'Kawlchaw E CL'!I121+'Tuisumpu SC'!I121</f>
        <v>0</v>
      </c>
      <c r="J113" s="409">
        <f>'Maubawk SC'!J121+'Zero CL'!J121+'New Latawh SC'!J121+'Old Siaha SC'!J121+'College Vaih CL'!J121+'Meisatla CL'!J121+'New Coloney CL'!J121+'Phalrang SC'!J121+'Rawmibawk SC'!J121+'Siahatla SC'!J121+'New Siaha CL'!J121+'Theiva SC'!J121+'Tuipui Ferry SC'!J121+'Kawlchaw E CL'!J121+'Tuisumpu SC'!J121</f>
        <v>0</v>
      </c>
      <c r="K113" s="409">
        <f>'Maubawk SC'!K121+'Zero CL'!K121+'New Latawh SC'!K121+'Old Siaha SC'!K121+'College Vaih CL'!K121+'Meisatla CL'!K121+'New Coloney CL'!K121+'Phalrang SC'!K121+'Rawmibawk SC'!K121+'Siahatla SC'!K121+'New Siaha CL'!K121+'Theiva SC'!K121+'Tuipui Ferry SC'!K121+'Kawlchaw E CL'!K121+'Tuisumpu SC'!K121</f>
        <v>0</v>
      </c>
      <c r="L113" s="409">
        <f>'Maubawk SC'!L121+'Zero CL'!L121+'New Latawh SC'!L121+'Old Siaha SC'!L121+'College Vaih CL'!L121+'Meisatla CL'!L121+'New Coloney CL'!L121+'Phalrang SC'!L121+'Rawmibawk SC'!L121+'Siahatla SC'!L121+'New Siaha CL'!L121+'Theiva SC'!L121+'Tuipui Ferry SC'!L121+'Kawlchaw E CL'!L121+'Tuisumpu SC'!L121</f>
        <v>0</v>
      </c>
      <c r="M113" s="409">
        <f>'Maubawk SC'!M121+'Zero CL'!M121+'New Latawh SC'!M121+'Old Siaha SC'!M121+'College Vaih CL'!M121+'Meisatla CL'!M121+'New Coloney CL'!M121+'Phalrang SC'!M121+'Rawmibawk SC'!M121+'Siahatla SC'!M121+'New Siaha CL'!M121+'Theiva SC'!M121+'Tuipui Ferry SC'!M121+'Kawlchaw E CL'!M121+'Tuisumpu SC'!M121</f>
        <v>0</v>
      </c>
      <c r="N113" s="409">
        <f>'Maubawk SC'!N121+'Zero CL'!N121+'New Latawh SC'!N121+'Old Siaha SC'!N121+'College Vaih CL'!N121+'Meisatla CL'!N121+'New Coloney CL'!N121+'Phalrang SC'!N121+'Rawmibawk SC'!N121+'Siahatla SC'!N121+'New Siaha CL'!N121+'Theiva SC'!N121+'Tuipui Ferry SC'!N121+'Kawlchaw E CL'!N121+'Tuisumpu SC'!N121</f>
        <v>0</v>
      </c>
      <c r="O113" s="409">
        <f>'Maubawk SC'!O121+'Zero CL'!O121+'New Latawh SC'!O121+'Old Siaha SC'!O121+'College Vaih CL'!O121+'Meisatla CL'!O121+'New Coloney CL'!O121+'Phalrang SC'!O121+'Rawmibawk SC'!O121+'Siahatla SC'!O121+'New Siaha CL'!O121+'Theiva SC'!O121+'Tuipui Ferry SC'!O121+'Kawlchaw E CL'!O121+'Tuisumpu SC'!O121</f>
        <v>0</v>
      </c>
      <c r="P113" s="409">
        <f>'Maubawk SC'!P121+'Zero CL'!P121+'New Latawh SC'!P121+'Old Siaha SC'!P121+'College Vaih CL'!P121+'Meisatla CL'!P121+'New Coloney CL'!P121+'Phalrang SC'!P121+'Rawmibawk SC'!P121+'Siahatla SC'!P121+'New Siaha CL'!P121+'Theiva SC'!P121+'Tuipui Ferry SC'!P121+'Kawlchaw E CL'!P121+'Tuisumpu SC'!P121</f>
        <v>0</v>
      </c>
      <c r="Q113" s="409">
        <f>'Maubawk SC'!Q121+'Zero CL'!Q121+'New Latawh SC'!Q121+'Old Siaha SC'!Q121+'College Vaih CL'!Q121+'Meisatla CL'!Q121+'New Coloney CL'!Q121+'Phalrang SC'!Q121+'Rawmibawk SC'!Q121+'Siahatla SC'!Q121+'New Siaha CL'!Q121+'Theiva SC'!Q121+'Tuipui Ferry SC'!Q121+'Kawlchaw E CL'!Q121+'Tuisumpu SC'!Q121</f>
        <v>0</v>
      </c>
      <c r="R113" s="409">
        <f>'Maubawk SC'!R121+'Zero CL'!R121+'New Latawh SC'!R121+'Old Siaha SC'!R121+'College Vaih CL'!R121+'Meisatla CL'!R121+'New Coloney CL'!R121+'Phalrang SC'!R121+'Rawmibawk SC'!R121+'Siahatla SC'!R121+'New Siaha CL'!R121+'Theiva SC'!R121+'Tuipui Ferry SC'!R121+'Kawlchaw E CL'!R121+'Tuisumpu SC'!R121</f>
        <v>0</v>
      </c>
      <c r="S113" s="409">
        <f>'Maubawk SC'!S121+'Zero CL'!S121+'New Latawh SC'!S121+'Old Siaha SC'!S121+'College Vaih CL'!S121+'Meisatla CL'!S121+'New Coloney CL'!S121+'Phalrang SC'!S121+'Rawmibawk SC'!S121+'Siahatla SC'!S121+'New Siaha CL'!S121+'Theiva SC'!S121+'Tuipui Ferry SC'!S121+'Kawlchaw E CL'!S121+'Tuisumpu SC'!S121</f>
        <v>0</v>
      </c>
      <c r="T113" s="409">
        <f>'Maubawk SC'!T121+'Zero CL'!T121+'New Latawh SC'!T121+'Old Siaha SC'!T121+'College Vaih CL'!T121+'Meisatla CL'!T121+'New Coloney CL'!T121+'Phalrang SC'!T121+'Rawmibawk SC'!T121+'Siahatla SC'!T121+'New Siaha CL'!T121+'Theiva SC'!T121+'Tuipui Ferry SC'!T121+'Kawlchaw E CL'!T121+'Tuisumpu SC'!T121</f>
        <v>0</v>
      </c>
      <c r="U113" s="409">
        <f>'Maubawk SC'!U121+'Zero CL'!U121+'New Latawh SC'!U121+'Old Siaha SC'!U121+'College Vaih CL'!U121+'Meisatla CL'!U121+'New Coloney CL'!U121+'Phalrang SC'!U121+'Rawmibawk SC'!U121+'Siahatla SC'!U121+'New Siaha CL'!U121+'Theiva SC'!U121+'Tuipui Ferry SC'!U121+'Kawlchaw E CL'!U121+'Tuisumpu SC'!U121</f>
        <v>98.666666666666643</v>
      </c>
      <c r="V113" s="171">
        <f t="shared" si="4"/>
        <v>0</v>
      </c>
      <c r="W113" s="167"/>
      <c r="X113" s="200" t="s">
        <v>795</v>
      </c>
    </row>
    <row r="114" spans="2:24" ht="1.5" customHeight="1">
      <c r="B114" s="69" t="str">
        <f t="shared" si="1"/>
        <v>Siaha MC</v>
      </c>
      <c r="C114" s="70">
        <v>114</v>
      </c>
      <c r="E114" s="71"/>
      <c r="F114" s="71"/>
      <c r="G114" s="227"/>
      <c r="H114" s="185"/>
      <c r="I114" s="185"/>
      <c r="J114" s="185"/>
      <c r="K114" s="185"/>
      <c r="L114" s="185"/>
      <c r="M114" s="185"/>
      <c r="N114" s="185"/>
      <c r="O114" s="185"/>
      <c r="P114" s="185"/>
      <c r="Q114" s="185"/>
      <c r="R114" s="185"/>
      <c r="S114" s="185"/>
      <c r="T114" s="74"/>
      <c r="U114" s="75"/>
      <c r="V114" s="186"/>
      <c r="W114" s="75"/>
      <c r="X114" s="69"/>
    </row>
    <row r="115" spans="2:24" ht="15" customHeight="1">
      <c r="B115" s="69" t="str">
        <f t="shared" si="1"/>
        <v>Siaha MC</v>
      </c>
      <c r="C115" s="70">
        <v>115</v>
      </c>
      <c r="D115" s="370" t="s">
        <v>146</v>
      </c>
      <c r="E115" s="343" t="s">
        <v>617</v>
      </c>
      <c r="F115" s="189"/>
      <c r="G115" s="238" t="s">
        <v>59</v>
      </c>
      <c r="H115" s="190" t="s">
        <v>35</v>
      </c>
      <c r="I115" s="190" t="s">
        <v>36</v>
      </c>
      <c r="J115" s="190" t="s">
        <v>37</v>
      </c>
      <c r="K115" s="190" t="s">
        <v>38</v>
      </c>
      <c r="L115" s="190" t="s">
        <v>39</v>
      </c>
      <c r="M115" s="190" t="s">
        <v>40</v>
      </c>
      <c r="N115" s="190" t="s">
        <v>41</v>
      </c>
      <c r="O115" s="190" t="s">
        <v>42</v>
      </c>
      <c r="P115" s="190" t="s">
        <v>43</v>
      </c>
      <c r="Q115" s="190" t="s">
        <v>44</v>
      </c>
      <c r="R115" s="190" t="s">
        <v>45</v>
      </c>
      <c r="S115" s="190" t="s">
        <v>46</v>
      </c>
      <c r="T115" s="130" t="s">
        <v>47</v>
      </c>
      <c r="U115" s="131" t="s">
        <v>48</v>
      </c>
      <c r="V115" s="239" t="s">
        <v>49</v>
      </c>
      <c r="W115" s="347" t="s">
        <v>116</v>
      </c>
      <c r="X115" s="130" t="s">
        <v>51</v>
      </c>
    </row>
    <row r="116" spans="2:24" ht="1.5" customHeight="1">
      <c r="B116" s="69" t="str">
        <f t="shared" si="1"/>
        <v>Siaha MC</v>
      </c>
      <c r="C116" s="70">
        <v>116</v>
      </c>
      <c r="D116" s="125"/>
      <c r="E116" s="70"/>
      <c r="F116" s="183"/>
      <c r="G116" s="181"/>
      <c r="H116" s="185"/>
      <c r="I116" s="185"/>
      <c r="J116" s="185"/>
      <c r="K116" s="185"/>
      <c r="L116" s="185"/>
      <c r="M116" s="185"/>
      <c r="N116" s="185"/>
      <c r="O116" s="185"/>
      <c r="P116" s="185"/>
      <c r="Q116" s="185"/>
      <c r="R116" s="185"/>
      <c r="S116" s="185"/>
      <c r="T116" s="74"/>
      <c r="U116" s="75"/>
      <c r="V116" s="186"/>
      <c r="W116" s="75"/>
      <c r="X116" s="69"/>
    </row>
    <row r="117" spans="2:24" ht="13.5" customHeight="1">
      <c r="B117" s="69" t="str">
        <f t="shared" si="1"/>
        <v>Siaha MC</v>
      </c>
      <c r="C117" s="70">
        <v>117</v>
      </c>
      <c r="D117" s="125"/>
      <c r="E117" s="152">
        <v>1</v>
      </c>
      <c r="F117" s="195" t="s">
        <v>286</v>
      </c>
      <c r="G117" s="193" t="s">
        <v>704</v>
      </c>
      <c r="H117" s="409">
        <f>'Maubawk SC'!H125+'Zero CL'!H125+'New Latawh SC'!H125+'Old Siaha SC'!H125+'College Vaih CL'!H125+'Meisatla CL'!H125+'New Coloney CL'!H125+'Phalrang SC'!H125+'Rawmibawk SC'!H125+'Siahatla SC'!H125+'New Siaha CL'!H125+'Theiva SC'!H125+'Tuipui Ferry SC'!H125+'Kawlchaw E CL'!H125+'Tuisumpu SC'!H125</f>
        <v>0</v>
      </c>
      <c r="I117" s="409">
        <f>'Maubawk SC'!I125+'Zero CL'!I125+'New Latawh SC'!I125+'Old Siaha SC'!I125+'College Vaih CL'!I125+'Meisatla CL'!I125+'New Coloney CL'!I125+'Phalrang SC'!I125+'Rawmibawk SC'!I125+'Siahatla SC'!I125+'New Siaha CL'!I125+'Theiva SC'!I125+'Tuipui Ferry SC'!I125+'Kawlchaw E CL'!I125+'Tuisumpu SC'!I125</f>
        <v>0</v>
      </c>
      <c r="J117" s="409">
        <f>'Maubawk SC'!J125+'Zero CL'!J125+'New Latawh SC'!J125+'Old Siaha SC'!J125+'College Vaih CL'!J125+'Meisatla CL'!J125+'New Coloney CL'!J125+'Phalrang SC'!J125+'Rawmibawk SC'!J125+'Siahatla SC'!J125+'New Siaha CL'!J125+'Theiva SC'!J125+'Tuipui Ferry SC'!J125+'Kawlchaw E CL'!J125+'Tuisumpu SC'!J125</f>
        <v>0</v>
      </c>
      <c r="K117" s="409">
        <f>'Maubawk SC'!K125+'Zero CL'!K125+'New Latawh SC'!K125+'Old Siaha SC'!K125+'College Vaih CL'!K125+'Meisatla CL'!K125+'New Coloney CL'!K125+'Phalrang SC'!K125+'Rawmibawk SC'!K125+'Siahatla SC'!K125+'New Siaha CL'!K125+'Theiva SC'!K125+'Tuipui Ferry SC'!K125+'Kawlchaw E CL'!K125+'Tuisumpu SC'!K125</f>
        <v>0</v>
      </c>
      <c r="L117" s="409">
        <f>'Maubawk SC'!L125+'Zero CL'!L125+'New Latawh SC'!L125+'Old Siaha SC'!L125+'College Vaih CL'!L125+'Meisatla CL'!L125+'New Coloney CL'!L125+'Phalrang SC'!L125+'Rawmibawk SC'!L125+'Siahatla SC'!L125+'New Siaha CL'!L125+'Theiva SC'!L125+'Tuipui Ferry SC'!L125+'Kawlchaw E CL'!L125+'Tuisumpu SC'!L125</f>
        <v>0</v>
      </c>
      <c r="M117" s="409">
        <f>'Maubawk SC'!M125+'Zero CL'!M125+'New Latawh SC'!M125+'Old Siaha SC'!M125+'College Vaih CL'!M125+'Meisatla CL'!M125+'New Coloney CL'!M125+'Phalrang SC'!M125+'Rawmibawk SC'!M125+'Siahatla SC'!M125+'New Siaha CL'!M125+'Theiva SC'!M125+'Tuipui Ferry SC'!M125+'Kawlchaw E CL'!M125+'Tuisumpu SC'!M125</f>
        <v>0</v>
      </c>
      <c r="N117" s="409">
        <f>'Maubawk SC'!N125+'Zero CL'!N125+'New Latawh SC'!N125+'Old Siaha SC'!N125+'College Vaih CL'!N125+'Meisatla CL'!N125+'New Coloney CL'!N125+'Phalrang SC'!N125+'Rawmibawk SC'!N125+'Siahatla SC'!N125+'New Siaha CL'!N125+'Theiva SC'!N125+'Tuipui Ferry SC'!N125+'Kawlchaw E CL'!N125+'Tuisumpu SC'!N125</f>
        <v>0</v>
      </c>
      <c r="O117" s="409">
        <f>'Maubawk SC'!O125+'Zero CL'!O125+'New Latawh SC'!O125+'Old Siaha SC'!O125+'College Vaih CL'!O125+'Meisatla CL'!O125+'New Coloney CL'!O125+'Phalrang SC'!O125+'Rawmibawk SC'!O125+'Siahatla SC'!O125+'New Siaha CL'!O125+'Theiva SC'!O125+'Tuipui Ferry SC'!O125+'Kawlchaw E CL'!O125+'Tuisumpu SC'!O125</f>
        <v>0</v>
      </c>
      <c r="P117" s="409">
        <f>'Maubawk SC'!P125+'Zero CL'!P125+'New Latawh SC'!P125+'Old Siaha SC'!P125+'College Vaih CL'!P125+'Meisatla CL'!P125+'New Coloney CL'!P125+'Phalrang SC'!P125+'Rawmibawk SC'!P125+'Siahatla SC'!P125+'New Siaha CL'!P125+'Theiva SC'!P125+'Tuipui Ferry SC'!P125+'Kawlchaw E CL'!P125+'Tuisumpu SC'!P125</f>
        <v>0</v>
      </c>
      <c r="Q117" s="409">
        <f>'Maubawk SC'!Q125+'Zero CL'!Q125+'New Latawh SC'!Q125+'Old Siaha SC'!Q125+'College Vaih CL'!Q125+'Meisatla CL'!Q125+'New Coloney CL'!Q125+'Phalrang SC'!Q125+'Rawmibawk SC'!Q125+'Siahatla SC'!Q125+'New Siaha CL'!Q125+'Theiva SC'!Q125+'Tuipui Ferry SC'!Q125+'Kawlchaw E CL'!Q125+'Tuisumpu SC'!Q125</f>
        <v>0</v>
      </c>
      <c r="R117" s="409">
        <f>'Maubawk SC'!R125+'Zero CL'!R125+'New Latawh SC'!R125+'Old Siaha SC'!R125+'College Vaih CL'!R125+'Meisatla CL'!R125+'New Coloney CL'!R125+'Phalrang SC'!R125+'Rawmibawk SC'!R125+'Siahatla SC'!R125+'New Siaha CL'!R125+'Theiva SC'!R125+'Tuipui Ferry SC'!R125+'Kawlchaw E CL'!R125+'Tuisumpu SC'!R125</f>
        <v>0</v>
      </c>
      <c r="S117" s="409">
        <f>'Maubawk SC'!S125+'Zero CL'!S125+'New Latawh SC'!S125+'Old Siaha SC'!S125+'College Vaih CL'!S125+'Meisatla CL'!S125+'New Coloney CL'!S125+'Phalrang SC'!S125+'Rawmibawk SC'!S125+'Siahatla SC'!S125+'New Siaha CL'!S125+'Theiva SC'!S125+'Tuipui Ferry SC'!S125+'Kawlchaw E CL'!S125+'Tuisumpu SC'!S125</f>
        <v>0</v>
      </c>
      <c r="T117" s="409">
        <f>'Maubawk SC'!T125+'Zero CL'!T125+'New Latawh SC'!T125+'Old Siaha SC'!T125+'College Vaih CL'!T125+'Meisatla CL'!T125+'New Coloney CL'!T125+'Phalrang SC'!T125+'Rawmibawk SC'!T125+'Siahatla SC'!T125+'New Siaha CL'!T125+'Theiva SC'!T125+'Tuipui Ferry SC'!T125+'Kawlchaw E CL'!T125+'Tuisumpu SC'!T125</f>
        <v>0</v>
      </c>
      <c r="U117" s="409">
        <f>'Maubawk SC'!U125+'Zero CL'!U125+'New Latawh SC'!U125+'Old Siaha SC'!U125+'College Vaih CL'!U125+'Meisatla CL'!U125+'New Coloney CL'!U125+'Phalrang SC'!U125+'Rawmibawk SC'!U125+'Siahatla SC'!U125+'New Siaha CL'!U125+'Theiva SC'!U125+'Tuipui Ferry SC'!U125+'Kawlchaw E CL'!U125+'Tuisumpu SC'!U125</f>
        <v>0</v>
      </c>
      <c r="V117" s="164"/>
      <c r="W117" s="164"/>
      <c r="X117" s="177"/>
    </row>
    <row r="118" spans="2:24" ht="13.5" customHeight="1">
      <c r="B118" s="69" t="str">
        <f t="shared" si="1"/>
        <v>Siaha MC</v>
      </c>
      <c r="C118" s="70">
        <v>118</v>
      </c>
      <c r="D118" s="125"/>
      <c r="E118" s="348">
        <v>2</v>
      </c>
      <c r="F118" s="195" t="s">
        <v>287</v>
      </c>
      <c r="G118" s="193" t="s">
        <v>704</v>
      </c>
      <c r="H118" s="409">
        <f>'Maubawk SC'!H126+'Zero CL'!H126+'New Latawh SC'!H126+'Old Siaha SC'!H126+'College Vaih CL'!H126+'Meisatla CL'!H126+'New Coloney CL'!H126+'Phalrang SC'!H126+'Rawmibawk SC'!H126+'Siahatla SC'!H126+'New Siaha CL'!H126+'Theiva SC'!H126+'Tuipui Ferry SC'!H126+'Kawlchaw E CL'!H126+'Tuisumpu SC'!H126</f>
        <v>1</v>
      </c>
      <c r="I118" s="409">
        <f>'Maubawk SC'!I126+'Zero CL'!I126+'New Latawh SC'!I126+'Old Siaha SC'!I126+'College Vaih CL'!I126+'Meisatla CL'!I126+'New Coloney CL'!I126+'Phalrang SC'!I126+'Rawmibawk SC'!I126+'Siahatla SC'!I126+'New Siaha CL'!I126+'Theiva SC'!I126+'Tuipui Ferry SC'!I126+'Kawlchaw E CL'!I126+'Tuisumpu SC'!I126</f>
        <v>1</v>
      </c>
      <c r="J118" s="409">
        <f>'Maubawk SC'!J126+'Zero CL'!J126+'New Latawh SC'!J126+'Old Siaha SC'!J126+'College Vaih CL'!J126+'Meisatla CL'!J126+'New Coloney CL'!J126+'Phalrang SC'!J126+'Rawmibawk SC'!J126+'Siahatla SC'!J126+'New Siaha CL'!J126+'Theiva SC'!J126+'Tuipui Ferry SC'!J126+'Kawlchaw E CL'!J126+'Tuisumpu SC'!J126</f>
        <v>0</v>
      </c>
      <c r="K118" s="409">
        <f>'Maubawk SC'!K126+'Zero CL'!K126+'New Latawh SC'!K126+'Old Siaha SC'!K126+'College Vaih CL'!K126+'Meisatla CL'!K126+'New Coloney CL'!K126+'Phalrang SC'!K126+'Rawmibawk SC'!K126+'Siahatla SC'!K126+'New Siaha CL'!K126+'Theiva SC'!K126+'Tuipui Ferry SC'!K126+'Kawlchaw E CL'!K126+'Tuisumpu SC'!K126</f>
        <v>0</v>
      </c>
      <c r="L118" s="409">
        <f>'Maubawk SC'!L126+'Zero CL'!L126+'New Latawh SC'!L126+'Old Siaha SC'!L126+'College Vaih CL'!L126+'Meisatla CL'!L126+'New Coloney CL'!L126+'Phalrang SC'!L126+'Rawmibawk SC'!L126+'Siahatla SC'!L126+'New Siaha CL'!L126+'Theiva SC'!L126+'Tuipui Ferry SC'!L126+'Kawlchaw E CL'!L126+'Tuisumpu SC'!L126</f>
        <v>0</v>
      </c>
      <c r="M118" s="409">
        <f>'Maubawk SC'!M126+'Zero CL'!M126+'New Latawh SC'!M126+'Old Siaha SC'!M126+'College Vaih CL'!M126+'Meisatla CL'!M126+'New Coloney CL'!M126+'Phalrang SC'!M126+'Rawmibawk SC'!M126+'Siahatla SC'!M126+'New Siaha CL'!M126+'Theiva SC'!M126+'Tuipui Ferry SC'!M126+'Kawlchaw E CL'!M126+'Tuisumpu SC'!M126</f>
        <v>0</v>
      </c>
      <c r="N118" s="409">
        <f>'Maubawk SC'!N126+'Zero CL'!N126+'New Latawh SC'!N126+'Old Siaha SC'!N126+'College Vaih CL'!N126+'Meisatla CL'!N126+'New Coloney CL'!N126+'Phalrang SC'!N126+'Rawmibawk SC'!N126+'Siahatla SC'!N126+'New Siaha CL'!N126+'Theiva SC'!N126+'Tuipui Ferry SC'!N126+'Kawlchaw E CL'!N126+'Tuisumpu SC'!N126</f>
        <v>0</v>
      </c>
      <c r="O118" s="409">
        <f>'Maubawk SC'!O126+'Zero CL'!O126+'New Latawh SC'!O126+'Old Siaha SC'!O126+'College Vaih CL'!O126+'Meisatla CL'!O126+'New Coloney CL'!O126+'Phalrang SC'!O126+'Rawmibawk SC'!O126+'Siahatla SC'!O126+'New Siaha CL'!O126+'Theiva SC'!O126+'Tuipui Ferry SC'!O126+'Kawlchaw E CL'!O126+'Tuisumpu SC'!O126</f>
        <v>0</v>
      </c>
      <c r="P118" s="409">
        <f>'Maubawk SC'!P126+'Zero CL'!P126+'New Latawh SC'!P126+'Old Siaha SC'!P126+'College Vaih CL'!P126+'Meisatla CL'!P126+'New Coloney CL'!P126+'Phalrang SC'!P126+'Rawmibawk SC'!P126+'Siahatla SC'!P126+'New Siaha CL'!P126+'Theiva SC'!P126+'Tuipui Ferry SC'!P126+'Kawlchaw E CL'!P126+'Tuisumpu SC'!P126</f>
        <v>0</v>
      </c>
      <c r="Q118" s="409">
        <f>'Maubawk SC'!Q126+'Zero CL'!Q126+'New Latawh SC'!Q126+'Old Siaha SC'!Q126+'College Vaih CL'!Q126+'Meisatla CL'!Q126+'New Coloney CL'!Q126+'Phalrang SC'!Q126+'Rawmibawk SC'!Q126+'Siahatla SC'!Q126+'New Siaha CL'!Q126+'Theiva SC'!Q126+'Tuipui Ferry SC'!Q126+'Kawlchaw E CL'!Q126+'Tuisumpu SC'!Q126</f>
        <v>0</v>
      </c>
      <c r="R118" s="409">
        <f>'Maubawk SC'!R126+'Zero CL'!R126+'New Latawh SC'!R126+'Old Siaha SC'!R126+'College Vaih CL'!R126+'Meisatla CL'!R126+'New Coloney CL'!R126+'Phalrang SC'!R126+'Rawmibawk SC'!R126+'Siahatla SC'!R126+'New Siaha CL'!R126+'Theiva SC'!R126+'Tuipui Ferry SC'!R126+'Kawlchaw E CL'!R126+'Tuisumpu SC'!R126</f>
        <v>0</v>
      </c>
      <c r="S118" s="409">
        <f>'Maubawk SC'!S126+'Zero CL'!S126+'New Latawh SC'!S126+'Old Siaha SC'!S126+'College Vaih CL'!S126+'Meisatla CL'!S126+'New Coloney CL'!S126+'Phalrang SC'!S126+'Rawmibawk SC'!S126+'Siahatla SC'!S126+'New Siaha CL'!S126+'Theiva SC'!S126+'Tuipui Ferry SC'!S126+'Kawlchaw E CL'!S126+'Tuisumpu SC'!S126</f>
        <v>0</v>
      </c>
      <c r="T118" s="409">
        <f>'Maubawk SC'!T126+'Zero CL'!T126+'New Latawh SC'!T126+'Old Siaha SC'!T126+'College Vaih CL'!T126+'Meisatla CL'!T126+'New Coloney CL'!T126+'Phalrang SC'!T126+'Rawmibawk SC'!T126+'Siahatla SC'!T126+'New Siaha CL'!T126+'Theiva SC'!T126+'Tuipui Ferry SC'!T126+'Kawlchaw E CL'!T126+'Tuisumpu SC'!T126</f>
        <v>2</v>
      </c>
      <c r="U118" s="409">
        <f>'Maubawk SC'!U126+'Zero CL'!U126+'New Latawh SC'!U126+'Old Siaha SC'!U126+'College Vaih CL'!U126+'Meisatla CL'!U126+'New Coloney CL'!U126+'Phalrang SC'!U126+'Rawmibawk SC'!U126+'Siahatla SC'!U126+'New Siaha CL'!U126+'Theiva SC'!U126+'Tuipui Ferry SC'!U126+'Kawlchaw E CL'!U126+'Tuisumpu SC'!U126</f>
        <v>0</v>
      </c>
      <c r="V118" s="366">
        <f>IF(T54=0,0,(T117+T118)*1000/T54)</f>
        <v>8.4388185654008439</v>
      </c>
      <c r="W118" s="367" t="s">
        <v>357</v>
      </c>
      <c r="X118" s="177"/>
    </row>
    <row r="119" spans="2:24" ht="13.5" customHeight="1">
      <c r="B119" s="69" t="str">
        <f t="shared" si="1"/>
        <v>Siaha MC</v>
      </c>
      <c r="C119" s="70">
        <v>119</v>
      </c>
      <c r="D119" s="125"/>
      <c r="E119" s="191">
        <v>3</v>
      </c>
      <c r="F119" s="195" t="s">
        <v>288</v>
      </c>
      <c r="G119" s="193" t="s">
        <v>704</v>
      </c>
      <c r="H119" s="409">
        <f>'Maubawk SC'!H127+'Zero CL'!H127+'New Latawh SC'!H127+'Old Siaha SC'!H127+'College Vaih CL'!H127+'Meisatla CL'!H127+'New Coloney CL'!H127+'Phalrang SC'!H127+'Rawmibawk SC'!H127+'Siahatla SC'!H127+'New Siaha CL'!H127+'Theiva SC'!H127+'Tuipui Ferry SC'!H127+'Kawlchaw E CL'!H127+'Tuisumpu SC'!H127</f>
        <v>0</v>
      </c>
      <c r="I119" s="409">
        <f>'Maubawk SC'!I127+'Zero CL'!I127+'New Latawh SC'!I127+'Old Siaha SC'!I127+'College Vaih CL'!I127+'Meisatla CL'!I127+'New Coloney CL'!I127+'Phalrang SC'!I127+'Rawmibawk SC'!I127+'Siahatla SC'!I127+'New Siaha CL'!I127+'Theiva SC'!I127+'Tuipui Ferry SC'!I127+'Kawlchaw E CL'!I127+'Tuisumpu SC'!I127</f>
        <v>0</v>
      </c>
      <c r="J119" s="409">
        <f>'Maubawk SC'!J127+'Zero CL'!J127+'New Latawh SC'!J127+'Old Siaha SC'!J127+'College Vaih CL'!J127+'Meisatla CL'!J127+'New Coloney CL'!J127+'Phalrang SC'!J127+'Rawmibawk SC'!J127+'Siahatla SC'!J127+'New Siaha CL'!J127+'Theiva SC'!J127+'Tuipui Ferry SC'!J127+'Kawlchaw E CL'!J127+'Tuisumpu SC'!J127</f>
        <v>0</v>
      </c>
      <c r="K119" s="409">
        <f>'Maubawk SC'!K127+'Zero CL'!K127+'New Latawh SC'!K127+'Old Siaha SC'!K127+'College Vaih CL'!K127+'Meisatla CL'!K127+'New Coloney CL'!K127+'Phalrang SC'!K127+'Rawmibawk SC'!K127+'Siahatla SC'!K127+'New Siaha CL'!K127+'Theiva SC'!K127+'Tuipui Ferry SC'!K127+'Kawlchaw E CL'!K127+'Tuisumpu SC'!K127</f>
        <v>0</v>
      </c>
      <c r="L119" s="409">
        <f>'Maubawk SC'!L127+'Zero CL'!L127+'New Latawh SC'!L127+'Old Siaha SC'!L127+'College Vaih CL'!L127+'Meisatla CL'!L127+'New Coloney CL'!L127+'Phalrang SC'!L127+'Rawmibawk SC'!L127+'Siahatla SC'!L127+'New Siaha CL'!L127+'Theiva SC'!L127+'Tuipui Ferry SC'!L127+'Kawlchaw E CL'!L127+'Tuisumpu SC'!L127</f>
        <v>0</v>
      </c>
      <c r="M119" s="409">
        <f>'Maubawk SC'!M127+'Zero CL'!M127+'New Latawh SC'!M127+'Old Siaha SC'!M127+'College Vaih CL'!M127+'Meisatla CL'!M127+'New Coloney CL'!M127+'Phalrang SC'!M127+'Rawmibawk SC'!M127+'Siahatla SC'!M127+'New Siaha CL'!M127+'Theiva SC'!M127+'Tuipui Ferry SC'!M127+'Kawlchaw E CL'!M127+'Tuisumpu SC'!M127</f>
        <v>0</v>
      </c>
      <c r="N119" s="409">
        <f>'Maubawk SC'!N127+'Zero CL'!N127+'New Latawh SC'!N127+'Old Siaha SC'!N127+'College Vaih CL'!N127+'Meisatla CL'!N127+'New Coloney CL'!N127+'Phalrang SC'!N127+'Rawmibawk SC'!N127+'Siahatla SC'!N127+'New Siaha CL'!N127+'Theiva SC'!N127+'Tuipui Ferry SC'!N127+'Kawlchaw E CL'!N127+'Tuisumpu SC'!N127</f>
        <v>0</v>
      </c>
      <c r="O119" s="409">
        <f>'Maubawk SC'!O127+'Zero CL'!O127+'New Latawh SC'!O127+'Old Siaha SC'!O127+'College Vaih CL'!O127+'Meisatla CL'!O127+'New Coloney CL'!O127+'Phalrang SC'!O127+'Rawmibawk SC'!O127+'Siahatla SC'!O127+'New Siaha CL'!O127+'Theiva SC'!O127+'Tuipui Ferry SC'!O127+'Kawlchaw E CL'!O127+'Tuisumpu SC'!O127</f>
        <v>0</v>
      </c>
      <c r="P119" s="409">
        <f>'Maubawk SC'!P127+'Zero CL'!P127+'New Latawh SC'!P127+'Old Siaha SC'!P127+'College Vaih CL'!P127+'Meisatla CL'!P127+'New Coloney CL'!P127+'Phalrang SC'!P127+'Rawmibawk SC'!P127+'Siahatla SC'!P127+'New Siaha CL'!P127+'Theiva SC'!P127+'Tuipui Ferry SC'!P127+'Kawlchaw E CL'!P127+'Tuisumpu SC'!P127</f>
        <v>0</v>
      </c>
      <c r="Q119" s="409">
        <f>'Maubawk SC'!Q127+'Zero CL'!Q127+'New Latawh SC'!Q127+'Old Siaha SC'!Q127+'College Vaih CL'!Q127+'Meisatla CL'!Q127+'New Coloney CL'!Q127+'Phalrang SC'!Q127+'Rawmibawk SC'!Q127+'Siahatla SC'!Q127+'New Siaha CL'!Q127+'Theiva SC'!Q127+'Tuipui Ferry SC'!Q127+'Kawlchaw E CL'!Q127+'Tuisumpu SC'!Q127</f>
        <v>0</v>
      </c>
      <c r="R119" s="409">
        <f>'Maubawk SC'!R127+'Zero CL'!R127+'New Latawh SC'!R127+'Old Siaha SC'!R127+'College Vaih CL'!R127+'Meisatla CL'!R127+'New Coloney CL'!R127+'Phalrang SC'!R127+'Rawmibawk SC'!R127+'Siahatla SC'!R127+'New Siaha CL'!R127+'Theiva SC'!R127+'Tuipui Ferry SC'!R127+'Kawlchaw E CL'!R127+'Tuisumpu SC'!R127</f>
        <v>0</v>
      </c>
      <c r="S119" s="409">
        <f>'Maubawk SC'!S127+'Zero CL'!S127+'New Latawh SC'!S127+'Old Siaha SC'!S127+'College Vaih CL'!S127+'Meisatla CL'!S127+'New Coloney CL'!S127+'Phalrang SC'!S127+'Rawmibawk SC'!S127+'Siahatla SC'!S127+'New Siaha CL'!S127+'Theiva SC'!S127+'Tuipui Ferry SC'!S127+'Kawlchaw E CL'!S127+'Tuisumpu SC'!S127</f>
        <v>0</v>
      </c>
      <c r="T119" s="409">
        <f>'Maubawk SC'!T127+'Zero CL'!T127+'New Latawh SC'!T127+'Old Siaha SC'!T127+'College Vaih CL'!T127+'Meisatla CL'!T127+'New Coloney CL'!T127+'Phalrang SC'!T127+'Rawmibawk SC'!T127+'Siahatla SC'!T127+'New Siaha CL'!T127+'Theiva SC'!T127+'Tuipui Ferry SC'!T127+'Kawlchaw E CL'!T127+'Tuisumpu SC'!T127</f>
        <v>0</v>
      </c>
      <c r="U119" s="409">
        <f>'Maubawk SC'!U127+'Zero CL'!U127+'New Latawh SC'!U127+'Old Siaha SC'!U127+'College Vaih CL'!U127+'Meisatla CL'!U127+'New Coloney CL'!U127+'Phalrang SC'!U127+'Rawmibawk SC'!U127+'Siahatla SC'!U127+'New Siaha CL'!U127+'Theiva SC'!U127+'Tuipui Ferry SC'!U127+'Kawlchaw E CL'!U127+'Tuisumpu SC'!U127</f>
        <v>0</v>
      </c>
      <c r="V119" s="159"/>
      <c r="W119" s="164"/>
      <c r="X119" s="177"/>
    </row>
    <row r="120" spans="2:24" ht="13.5" customHeight="1">
      <c r="B120" s="69" t="str">
        <f t="shared" si="1"/>
        <v>Siaha MC</v>
      </c>
      <c r="C120" s="70">
        <v>120</v>
      </c>
      <c r="D120" s="125"/>
      <c r="E120" s="191">
        <v>4</v>
      </c>
      <c r="F120" s="195" t="s">
        <v>289</v>
      </c>
      <c r="G120" s="193" t="s">
        <v>704</v>
      </c>
      <c r="H120" s="409">
        <f>'Maubawk SC'!H128+'Zero CL'!H128+'New Latawh SC'!H128+'Old Siaha SC'!H128+'College Vaih CL'!H128+'Meisatla CL'!H128+'New Coloney CL'!H128+'Phalrang SC'!H128+'Rawmibawk SC'!H128+'Siahatla SC'!H128+'New Siaha CL'!H128+'Theiva SC'!H128+'Tuipui Ferry SC'!H128+'Kawlchaw E CL'!H128+'Tuisumpu SC'!H128</f>
        <v>0</v>
      </c>
      <c r="I120" s="409">
        <f>'Maubawk SC'!I128+'Zero CL'!I128+'New Latawh SC'!I128+'Old Siaha SC'!I128+'College Vaih CL'!I128+'Meisatla CL'!I128+'New Coloney CL'!I128+'Phalrang SC'!I128+'Rawmibawk SC'!I128+'Siahatla SC'!I128+'New Siaha CL'!I128+'Theiva SC'!I128+'Tuipui Ferry SC'!I128+'Kawlchaw E CL'!I128+'Tuisumpu SC'!I128</f>
        <v>0</v>
      </c>
      <c r="J120" s="409">
        <f>'Maubawk SC'!J128+'Zero CL'!J128+'New Latawh SC'!J128+'Old Siaha SC'!J128+'College Vaih CL'!J128+'Meisatla CL'!J128+'New Coloney CL'!J128+'Phalrang SC'!J128+'Rawmibawk SC'!J128+'Siahatla SC'!J128+'New Siaha CL'!J128+'Theiva SC'!J128+'Tuipui Ferry SC'!J128+'Kawlchaw E CL'!J128+'Tuisumpu SC'!J128</f>
        <v>0</v>
      </c>
      <c r="K120" s="409">
        <f>'Maubawk SC'!K128+'Zero CL'!K128+'New Latawh SC'!K128+'Old Siaha SC'!K128+'College Vaih CL'!K128+'Meisatla CL'!K128+'New Coloney CL'!K128+'Phalrang SC'!K128+'Rawmibawk SC'!K128+'Siahatla SC'!K128+'New Siaha CL'!K128+'Theiva SC'!K128+'Tuipui Ferry SC'!K128+'Kawlchaw E CL'!K128+'Tuisumpu SC'!K128</f>
        <v>0</v>
      </c>
      <c r="L120" s="409">
        <f>'Maubawk SC'!L128+'Zero CL'!L128+'New Latawh SC'!L128+'Old Siaha SC'!L128+'College Vaih CL'!L128+'Meisatla CL'!L128+'New Coloney CL'!L128+'Phalrang SC'!L128+'Rawmibawk SC'!L128+'Siahatla SC'!L128+'New Siaha CL'!L128+'Theiva SC'!L128+'Tuipui Ferry SC'!L128+'Kawlchaw E CL'!L128+'Tuisumpu SC'!L128</f>
        <v>0</v>
      </c>
      <c r="M120" s="409">
        <f>'Maubawk SC'!M128+'Zero CL'!M128+'New Latawh SC'!M128+'Old Siaha SC'!M128+'College Vaih CL'!M128+'Meisatla CL'!M128+'New Coloney CL'!M128+'Phalrang SC'!M128+'Rawmibawk SC'!M128+'Siahatla SC'!M128+'New Siaha CL'!M128+'Theiva SC'!M128+'Tuipui Ferry SC'!M128+'Kawlchaw E CL'!M128+'Tuisumpu SC'!M128</f>
        <v>0</v>
      </c>
      <c r="N120" s="409">
        <f>'Maubawk SC'!N128+'Zero CL'!N128+'New Latawh SC'!N128+'Old Siaha SC'!N128+'College Vaih CL'!N128+'Meisatla CL'!N128+'New Coloney CL'!N128+'Phalrang SC'!N128+'Rawmibawk SC'!N128+'Siahatla SC'!N128+'New Siaha CL'!N128+'Theiva SC'!N128+'Tuipui Ferry SC'!N128+'Kawlchaw E CL'!N128+'Tuisumpu SC'!N128</f>
        <v>0</v>
      </c>
      <c r="O120" s="409">
        <f>'Maubawk SC'!O128+'Zero CL'!O128+'New Latawh SC'!O128+'Old Siaha SC'!O128+'College Vaih CL'!O128+'Meisatla CL'!O128+'New Coloney CL'!O128+'Phalrang SC'!O128+'Rawmibawk SC'!O128+'Siahatla SC'!O128+'New Siaha CL'!O128+'Theiva SC'!O128+'Tuipui Ferry SC'!O128+'Kawlchaw E CL'!O128+'Tuisumpu SC'!O128</f>
        <v>0</v>
      </c>
      <c r="P120" s="409">
        <f>'Maubawk SC'!P128+'Zero CL'!P128+'New Latawh SC'!P128+'Old Siaha SC'!P128+'College Vaih CL'!P128+'Meisatla CL'!P128+'New Coloney CL'!P128+'Phalrang SC'!P128+'Rawmibawk SC'!P128+'Siahatla SC'!P128+'New Siaha CL'!P128+'Theiva SC'!P128+'Tuipui Ferry SC'!P128+'Kawlchaw E CL'!P128+'Tuisumpu SC'!P128</f>
        <v>0</v>
      </c>
      <c r="Q120" s="409">
        <f>'Maubawk SC'!Q128+'Zero CL'!Q128+'New Latawh SC'!Q128+'Old Siaha SC'!Q128+'College Vaih CL'!Q128+'Meisatla CL'!Q128+'New Coloney CL'!Q128+'Phalrang SC'!Q128+'Rawmibawk SC'!Q128+'Siahatla SC'!Q128+'New Siaha CL'!Q128+'Theiva SC'!Q128+'Tuipui Ferry SC'!Q128+'Kawlchaw E CL'!Q128+'Tuisumpu SC'!Q128</f>
        <v>0</v>
      </c>
      <c r="R120" s="409">
        <f>'Maubawk SC'!R128+'Zero CL'!R128+'New Latawh SC'!R128+'Old Siaha SC'!R128+'College Vaih CL'!R128+'Meisatla CL'!R128+'New Coloney CL'!R128+'Phalrang SC'!R128+'Rawmibawk SC'!R128+'Siahatla SC'!R128+'New Siaha CL'!R128+'Theiva SC'!R128+'Tuipui Ferry SC'!R128+'Kawlchaw E CL'!R128+'Tuisumpu SC'!R128</f>
        <v>0</v>
      </c>
      <c r="S120" s="409">
        <f>'Maubawk SC'!S128+'Zero CL'!S128+'New Latawh SC'!S128+'Old Siaha SC'!S128+'College Vaih CL'!S128+'Meisatla CL'!S128+'New Coloney CL'!S128+'Phalrang SC'!S128+'Rawmibawk SC'!S128+'Siahatla SC'!S128+'New Siaha CL'!S128+'Theiva SC'!S128+'Tuipui Ferry SC'!S128+'Kawlchaw E CL'!S128+'Tuisumpu SC'!S128</f>
        <v>0</v>
      </c>
      <c r="T120" s="409">
        <f>'Maubawk SC'!T128+'Zero CL'!T128+'New Latawh SC'!T128+'Old Siaha SC'!T128+'College Vaih CL'!T128+'Meisatla CL'!T128+'New Coloney CL'!T128+'Phalrang SC'!T128+'Rawmibawk SC'!T128+'Siahatla SC'!T128+'New Siaha CL'!T128+'Theiva SC'!T128+'Tuipui Ferry SC'!T128+'Kawlchaw E CL'!T128+'Tuisumpu SC'!T128</f>
        <v>0</v>
      </c>
      <c r="U120" s="409">
        <f>'Maubawk SC'!U128+'Zero CL'!U128+'New Latawh SC'!U128+'Old Siaha SC'!U128+'College Vaih CL'!U128+'Meisatla CL'!U128+'New Coloney CL'!U128+'Phalrang SC'!U128+'Rawmibawk SC'!U128+'Siahatla SC'!U128+'New Siaha CL'!U128+'Theiva SC'!U128+'Tuipui Ferry SC'!U128+'Kawlchaw E CL'!U128+'Tuisumpu SC'!U128</f>
        <v>0</v>
      </c>
      <c r="V120" s="366">
        <f>IF(T54=0,0,T120*100000/T54)</f>
        <v>0</v>
      </c>
      <c r="W120" s="367" t="s">
        <v>113</v>
      </c>
      <c r="X120" s="177"/>
    </row>
    <row r="121" spans="2:24" ht="13.5" customHeight="1">
      <c r="B121" s="69" t="str">
        <f t="shared" si="1"/>
        <v>Siaha MC</v>
      </c>
      <c r="C121" s="70">
        <v>121</v>
      </c>
      <c r="D121" s="125"/>
      <c r="E121" s="191">
        <v>5</v>
      </c>
      <c r="F121" s="195" t="s">
        <v>114</v>
      </c>
      <c r="G121" s="193" t="s">
        <v>704</v>
      </c>
      <c r="H121" s="409">
        <f>'Maubawk SC'!H129+'Zero CL'!H129+'New Latawh SC'!H129+'Old Siaha SC'!H129+'College Vaih CL'!H129+'Meisatla CL'!H129+'New Coloney CL'!H129+'Phalrang SC'!H129+'Rawmibawk SC'!H129+'Siahatla SC'!H129+'New Siaha CL'!H129+'Theiva SC'!H129+'Tuipui Ferry SC'!H129+'Kawlchaw E CL'!H129+'Tuisumpu SC'!H129</f>
        <v>11</v>
      </c>
      <c r="I121" s="409">
        <f>'Maubawk SC'!I129+'Zero CL'!I129+'New Latawh SC'!I129+'Old Siaha SC'!I129+'College Vaih CL'!I129+'Meisatla CL'!I129+'New Coloney CL'!I129+'Phalrang SC'!I129+'Rawmibawk SC'!I129+'Siahatla SC'!I129+'New Siaha CL'!I129+'Theiva SC'!I129+'Tuipui Ferry SC'!I129+'Kawlchaw E CL'!I129+'Tuisumpu SC'!I129</f>
        <v>20</v>
      </c>
      <c r="J121" s="409">
        <f>'Maubawk SC'!J129+'Zero CL'!J129+'New Latawh SC'!J129+'Old Siaha SC'!J129+'College Vaih CL'!J129+'Meisatla CL'!J129+'New Coloney CL'!J129+'Phalrang SC'!J129+'Rawmibawk SC'!J129+'Siahatla SC'!J129+'New Siaha CL'!J129+'Theiva SC'!J129+'Tuipui Ferry SC'!J129+'Kawlchaw E CL'!J129+'Tuisumpu SC'!J129</f>
        <v>8</v>
      </c>
      <c r="K121" s="409">
        <f>'Maubawk SC'!K129+'Zero CL'!K129+'New Latawh SC'!K129+'Old Siaha SC'!K129+'College Vaih CL'!K129+'Meisatla CL'!K129+'New Coloney CL'!K129+'Phalrang SC'!K129+'Rawmibawk SC'!K129+'Siahatla SC'!K129+'New Siaha CL'!K129+'Theiva SC'!K129+'Tuipui Ferry SC'!K129+'Kawlchaw E CL'!K129+'Tuisumpu SC'!K129</f>
        <v>19</v>
      </c>
      <c r="L121" s="409">
        <f>'Maubawk SC'!L129+'Zero CL'!L129+'New Latawh SC'!L129+'Old Siaha SC'!L129+'College Vaih CL'!L129+'Meisatla CL'!L129+'New Coloney CL'!L129+'Phalrang SC'!L129+'Rawmibawk SC'!L129+'Siahatla SC'!L129+'New Siaha CL'!L129+'Theiva SC'!L129+'Tuipui Ferry SC'!L129+'Kawlchaw E CL'!L129+'Tuisumpu SC'!L129</f>
        <v>18</v>
      </c>
      <c r="M121" s="409">
        <f>'Maubawk SC'!M129+'Zero CL'!M129+'New Latawh SC'!M129+'Old Siaha SC'!M129+'College Vaih CL'!M129+'Meisatla CL'!M129+'New Coloney CL'!M129+'Phalrang SC'!M129+'Rawmibawk SC'!M129+'Siahatla SC'!M129+'New Siaha CL'!M129+'Theiva SC'!M129+'Tuipui Ferry SC'!M129+'Kawlchaw E CL'!M129+'Tuisumpu SC'!M129</f>
        <v>0</v>
      </c>
      <c r="N121" s="409">
        <f>'Maubawk SC'!N129+'Zero CL'!N129+'New Latawh SC'!N129+'Old Siaha SC'!N129+'College Vaih CL'!N129+'Meisatla CL'!N129+'New Coloney CL'!N129+'Phalrang SC'!N129+'Rawmibawk SC'!N129+'Siahatla SC'!N129+'New Siaha CL'!N129+'Theiva SC'!N129+'Tuipui Ferry SC'!N129+'Kawlchaw E CL'!N129+'Tuisumpu SC'!N129</f>
        <v>0</v>
      </c>
      <c r="O121" s="409">
        <f>'Maubawk SC'!O129+'Zero CL'!O129+'New Latawh SC'!O129+'Old Siaha SC'!O129+'College Vaih CL'!O129+'Meisatla CL'!O129+'New Coloney CL'!O129+'Phalrang SC'!O129+'Rawmibawk SC'!O129+'Siahatla SC'!O129+'New Siaha CL'!O129+'Theiva SC'!O129+'Tuipui Ferry SC'!O129+'Kawlchaw E CL'!O129+'Tuisumpu SC'!O129</f>
        <v>0</v>
      </c>
      <c r="P121" s="409">
        <f>'Maubawk SC'!P129+'Zero CL'!P129+'New Latawh SC'!P129+'Old Siaha SC'!P129+'College Vaih CL'!P129+'Meisatla CL'!P129+'New Coloney CL'!P129+'Phalrang SC'!P129+'Rawmibawk SC'!P129+'Siahatla SC'!P129+'New Siaha CL'!P129+'Theiva SC'!P129+'Tuipui Ferry SC'!P129+'Kawlchaw E CL'!P129+'Tuisumpu SC'!P129</f>
        <v>0</v>
      </c>
      <c r="Q121" s="409">
        <f>'Maubawk SC'!Q129+'Zero CL'!Q129+'New Latawh SC'!Q129+'Old Siaha SC'!Q129+'College Vaih CL'!Q129+'Meisatla CL'!Q129+'New Coloney CL'!Q129+'Phalrang SC'!Q129+'Rawmibawk SC'!Q129+'Siahatla SC'!Q129+'New Siaha CL'!Q129+'Theiva SC'!Q129+'Tuipui Ferry SC'!Q129+'Kawlchaw E CL'!Q129+'Tuisumpu SC'!Q129</f>
        <v>0</v>
      </c>
      <c r="R121" s="409">
        <f>'Maubawk SC'!R129+'Zero CL'!R129+'New Latawh SC'!R129+'Old Siaha SC'!R129+'College Vaih CL'!R129+'Meisatla CL'!R129+'New Coloney CL'!R129+'Phalrang SC'!R129+'Rawmibawk SC'!R129+'Siahatla SC'!R129+'New Siaha CL'!R129+'Theiva SC'!R129+'Tuipui Ferry SC'!R129+'Kawlchaw E CL'!R129+'Tuisumpu SC'!R129</f>
        <v>0</v>
      </c>
      <c r="S121" s="409">
        <f>'Maubawk SC'!S129+'Zero CL'!S129+'New Latawh SC'!S129+'Old Siaha SC'!S129+'College Vaih CL'!S129+'Meisatla CL'!S129+'New Coloney CL'!S129+'Phalrang SC'!S129+'Rawmibawk SC'!S129+'Siahatla SC'!S129+'New Siaha CL'!S129+'Theiva SC'!S129+'Tuipui Ferry SC'!S129+'Kawlchaw E CL'!S129+'Tuisumpu SC'!S129</f>
        <v>0</v>
      </c>
      <c r="T121" s="409">
        <f>'Maubawk SC'!T129+'Zero CL'!T129+'New Latawh SC'!T129+'Old Siaha SC'!T129+'College Vaih CL'!T129+'Meisatla CL'!T129+'New Coloney CL'!T129+'Phalrang SC'!T129+'Rawmibawk SC'!T129+'Siahatla SC'!T129+'New Siaha CL'!T129+'Theiva SC'!T129+'Tuipui Ferry SC'!T129+'Kawlchaw E CL'!T129+'Tuisumpu SC'!T129</f>
        <v>76</v>
      </c>
      <c r="U121" s="409">
        <f>'Maubawk SC'!U129+'Zero CL'!U129+'New Latawh SC'!U129+'Old Siaha SC'!U129+'College Vaih CL'!U129+'Meisatla CL'!U129+'New Coloney CL'!U129+'Phalrang SC'!U129+'Rawmibawk SC'!U129+'Siahatla SC'!U129+'New Siaha CL'!U129+'Theiva SC'!U129+'Tuipui Ferry SC'!U129+'Kawlchaw E CL'!U129+'Tuisumpu SC'!U129</f>
        <v>0</v>
      </c>
      <c r="V121" s="369">
        <f>IF(G12=0,0,(T117+T118+T119+T120+T121)*1000/G12)</f>
        <v>2.1019159772561911</v>
      </c>
      <c r="W121" s="367" t="s">
        <v>650</v>
      </c>
      <c r="X121" s="177"/>
    </row>
    <row r="122" spans="2:24" ht="1.5" customHeight="1">
      <c r="B122" s="69" t="str">
        <f t="shared" si="1"/>
        <v>Siaha MC</v>
      </c>
      <c r="C122" s="70">
        <v>122</v>
      </c>
      <c r="D122" s="125"/>
      <c r="E122" s="70"/>
      <c r="F122" s="183"/>
      <c r="G122" s="181"/>
      <c r="H122" s="185"/>
      <c r="I122" s="185"/>
      <c r="J122" s="185"/>
      <c r="K122" s="185"/>
      <c r="L122" s="185"/>
      <c r="M122" s="185"/>
      <c r="N122" s="185"/>
      <c r="O122" s="185"/>
      <c r="P122" s="185"/>
      <c r="Q122" s="185"/>
      <c r="R122" s="358">
        <v>0</v>
      </c>
      <c r="S122" s="185"/>
      <c r="T122" s="74"/>
      <c r="U122" s="75"/>
      <c r="V122" s="186"/>
      <c r="W122" s="75"/>
      <c r="X122" s="69"/>
    </row>
    <row r="123" spans="2:24" ht="14.25" customHeight="1">
      <c r="B123" s="69" t="str">
        <f t="shared" si="1"/>
        <v>Siaha MC</v>
      </c>
      <c r="C123" s="70">
        <v>123</v>
      </c>
      <c r="D123" s="125"/>
      <c r="E123" s="371" t="s">
        <v>292</v>
      </c>
      <c r="F123" s="216"/>
      <c r="G123" s="217" t="s">
        <v>59</v>
      </c>
      <c r="H123" s="218" t="s">
        <v>35</v>
      </c>
      <c r="I123" s="218" t="s">
        <v>36</v>
      </c>
      <c r="J123" s="218" t="s">
        <v>37</v>
      </c>
      <c r="K123" s="218" t="s">
        <v>38</v>
      </c>
      <c r="L123" s="218" t="s">
        <v>39</v>
      </c>
      <c r="M123" s="218" t="s">
        <v>40</v>
      </c>
      <c r="N123" s="218" t="s">
        <v>41</v>
      </c>
      <c r="O123" s="218" t="s">
        <v>42</v>
      </c>
      <c r="P123" s="218" t="s">
        <v>43</v>
      </c>
      <c r="Q123" s="218" t="s">
        <v>44</v>
      </c>
      <c r="R123" s="218" t="s">
        <v>45</v>
      </c>
      <c r="S123" s="218" t="s">
        <v>46</v>
      </c>
      <c r="T123" s="219" t="s">
        <v>47</v>
      </c>
      <c r="U123" s="220" t="s">
        <v>48</v>
      </c>
      <c r="V123" s="221" t="s">
        <v>49</v>
      </c>
      <c r="W123" s="222" t="s">
        <v>116</v>
      </c>
      <c r="X123" s="219" t="s">
        <v>51</v>
      </c>
    </row>
    <row r="124" spans="2:24" ht="1.5" customHeight="1">
      <c r="B124" s="69" t="str">
        <f t="shared" si="1"/>
        <v>Siaha MC</v>
      </c>
      <c r="C124" s="70">
        <v>124</v>
      </c>
      <c r="D124" s="125"/>
      <c r="E124" s="70"/>
      <c r="F124" s="183"/>
      <c r="G124" s="181"/>
      <c r="H124" s="185"/>
      <c r="I124" s="185"/>
      <c r="J124" s="185"/>
      <c r="K124" s="185"/>
      <c r="L124" s="185"/>
      <c r="M124" s="185"/>
      <c r="N124" s="185"/>
      <c r="O124" s="185"/>
      <c r="P124" s="185"/>
      <c r="Q124" s="185"/>
      <c r="R124" s="185"/>
      <c r="S124" s="185"/>
      <c r="T124" s="74"/>
      <c r="U124" s="75"/>
      <c r="V124" s="186"/>
      <c r="W124" s="75"/>
      <c r="X124" s="69"/>
    </row>
    <row r="125" spans="2:24" ht="14.4" customHeight="1">
      <c r="B125" s="69" t="str">
        <f t="shared" si="1"/>
        <v>Siaha MC</v>
      </c>
      <c r="C125" s="70">
        <v>125</v>
      </c>
      <c r="D125" s="125"/>
      <c r="E125" s="152">
        <v>1</v>
      </c>
      <c r="F125" s="172" t="s">
        <v>293</v>
      </c>
      <c r="G125" s="193" t="s">
        <v>86</v>
      </c>
      <c r="H125" s="409">
        <f>'Maubawk SC'!H133+'Zero CL'!H133+'New Latawh SC'!H133+'Old Siaha SC'!H133+'College Vaih CL'!H133+'Meisatla CL'!H133+'New Coloney CL'!H133+'Phalrang SC'!H133+'Rawmibawk SC'!H133+'Siahatla SC'!H133+'New Siaha CL'!H133+'Theiva SC'!H133+'Tuipui Ferry SC'!H133+'Kawlchaw E CL'!H133+'Tuisumpu SC'!H133</f>
        <v>20</v>
      </c>
      <c r="I125" s="409">
        <f>'Maubawk SC'!I133+'Zero CL'!I133+'New Latawh SC'!I133+'Old Siaha SC'!I133+'College Vaih CL'!I133+'Meisatla CL'!I133+'New Coloney CL'!I133+'Phalrang SC'!I133+'Rawmibawk SC'!I133+'Siahatla SC'!I133+'New Siaha CL'!I133+'Theiva SC'!I133+'Tuipui Ferry SC'!I133+'Kawlchaw E CL'!I133+'Tuisumpu SC'!I133</f>
        <v>19</v>
      </c>
      <c r="J125" s="409">
        <f>'Maubawk SC'!J133+'Zero CL'!J133+'New Latawh SC'!J133+'Old Siaha SC'!J133+'College Vaih CL'!J133+'Meisatla CL'!J133+'New Coloney CL'!J133+'Phalrang SC'!J133+'Rawmibawk SC'!J133+'Siahatla SC'!J133+'New Siaha CL'!J133+'Theiva SC'!J133+'Tuipui Ferry SC'!J133+'Kawlchaw E CL'!J133+'Tuisumpu SC'!J133</f>
        <v>17</v>
      </c>
      <c r="K125" s="409">
        <f>'Maubawk SC'!K133+'Zero CL'!K133+'New Latawh SC'!K133+'Old Siaha SC'!K133+'College Vaih CL'!K133+'Meisatla CL'!K133+'New Coloney CL'!K133+'Phalrang SC'!K133+'Rawmibawk SC'!K133+'Siahatla SC'!K133+'New Siaha CL'!K133+'Theiva SC'!K133+'Tuipui Ferry SC'!K133+'Kawlchaw E CL'!K133+'Tuisumpu SC'!K133</f>
        <v>14</v>
      </c>
      <c r="L125" s="409">
        <f>'Maubawk SC'!L133+'Zero CL'!L133+'New Latawh SC'!L133+'Old Siaha SC'!L133+'College Vaih CL'!L133+'Meisatla CL'!L133+'New Coloney CL'!L133+'Phalrang SC'!L133+'Rawmibawk SC'!L133+'Siahatla SC'!L133+'New Siaha CL'!L133+'Theiva SC'!L133+'Tuipui Ferry SC'!L133+'Kawlchaw E CL'!L133+'Tuisumpu SC'!L133</f>
        <v>28</v>
      </c>
      <c r="M125" s="409">
        <f>'Maubawk SC'!M133+'Zero CL'!M133+'New Latawh SC'!M133+'Old Siaha SC'!M133+'College Vaih CL'!M133+'Meisatla CL'!M133+'New Coloney CL'!M133+'Phalrang SC'!M133+'Rawmibawk SC'!M133+'Siahatla SC'!M133+'New Siaha CL'!M133+'Theiva SC'!M133+'Tuipui Ferry SC'!M133+'Kawlchaw E CL'!M133+'Tuisumpu SC'!M133</f>
        <v>0</v>
      </c>
      <c r="N125" s="409">
        <f>'Maubawk SC'!N133+'Zero CL'!N133+'New Latawh SC'!N133+'Old Siaha SC'!N133+'College Vaih CL'!N133+'Meisatla CL'!N133+'New Coloney CL'!N133+'Phalrang SC'!N133+'Rawmibawk SC'!N133+'Siahatla SC'!N133+'New Siaha CL'!N133+'Theiva SC'!N133+'Tuipui Ferry SC'!N133+'Kawlchaw E CL'!N133+'Tuisumpu SC'!N133</f>
        <v>0</v>
      </c>
      <c r="O125" s="409">
        <f>'Maubawk SC'!O133+'Zero CL'!O133+'New Latawh SC'!O133+'Old Siaha SC'!O133+'College Vaih CL'!O133+'Meisatla CL'!O133+'New Coloney CL'!O133+'Phalrang SC'!O133+'Rawmibawk SC'!O133+'Siahatla SC'!O133+'New Siaha CL'!O133+'Theiva SC'!O133+'Tuipui Ferry SC'!O133+'Kawlchaw E CL'!O133+'Tuisumpu SC'!O133</f>
        <v>0</v>
      </c>
      <c r="P125" s="409">
        <f>'Maubawk SC'!P133+'Zero CL'!P133+'New Latawh SC'!P133+'Old Siaha SC'!P133+'College Vaih CL'!P133+'Meisatla CL'!P133+'New Coloney CL'!P133+'Phalrang SC'!P133+'Rawmibawk SC'!P133+'Siahatla SC'!P133+'New Siaha CL'!P133+'Theiva SC'!P133+'Tuipui Ferry SC'!P133+'Kawlchaw E CL'!P133+'Tuisumpu SC'!P133</f>
        <v>0</v>
      </c>
      <c r="Q125" s="409">
        <f>'Maubawk SC'!Q133+'Zero CL'!Q133+'New Latawh SC'!Q133+'Old Siaha SC'!Q133+'College Vaih CL'!Q133+'Meisatla CL'!Q133+'New Coloney CL'!Q133+'Phalrang SC'!Q133+'Rawmibawk SC'!Q133+'Siahatla SC'!Q133+'New Siaha CL'!Q133+'Theiva SC'!Q133+'Tuipui Ferry SC'!Q133+'Kawlchaw E CL'!Q133+'Tuisumpu SC'!Q133</f>
        <v>0</v>
      </c>
      <c r="R125" s="409">
        <f>'Maubawk SC'!R133+'Zero CL'!R133+'New Latawh SC'!R133+'Old Siaha SC'!R133+'College Vaih CL'!R133+'Meisatla CL'!R133+'New Coloney CL'!R133+'Phalrang SC'!R133+'Rawmibawk SC'!R133+'Siahatla SC'!R133+'New Siaha CL'!R133+'Theiva SC'!R133+'Tuipui Ferry SC'!R133+'Kawlchaw E CL'!R133+'Tuisumpu SC'!R133</f>
        <v>0</v>
      </c>
      <c r="S125" s="409">
        <f>'Maubawk SC'!S133+'Zero CL'!S133+'New Latawh SC'!S133+'Old Siaha SC'!S133+'College Vaih CL'!S133+'Meisatla CL'!S133+'New Coloney CL'!S133+'Phalrang SC'!S133+'Rawmibawk SC'!S133+'Siahatla SC'!S133+'New Siaha CL'!S133+'Theiva SC'!S133+'Tuipui Ferry SC'!S133+'Kawlchaw E CL'!S133+'Tuisumpu SC'!S133</f>
        <v>0</v>
      </c>
      <c r="T125" s="409">
        <f>'Maubawk SC'!T133+'Zero CL'!T133+'New Latawh SC'!T133+'Old Siaha SC'!T133+'College Vaih CL'!T133+'Meisatla CL'!T133+'New Coloney CL'!T133+'Phalrang SC'!T133+'Rawmibawk SC'!T133+'Siahatla SC'!T133+'New Siaha CL'!T133+'Theiva SC'!T133+'Tuipui Ferry SC'!T133+'Kawlchaw E CL'!T133+'Tuisumpu SC'!T133</f>
        <v>98</v>
      </c>
      <c r="U125" s="409">
        <f>'Maubawk SC'!U133+'Zero CL'!U133+'New Latawh SC'!U133+'Old Siaha SC'!U133+'College Vaih CL'!U133+'Meisatla CL'!U133+'New Coloney CL'!U133+'Phalrang SC'!U133+'Rawmibawk SC'!U133+'Siahatla SC'!U133+'New Siaha CL'!U133+'Theiva SC'!U133+'Tuipui Ferry SC'!U133+'Kawlchaw E CL'!U133+'Tuisumpu SC'!U133</f>
        <v>219</v>
      </c>
      <c r="V125" s="171">
        <f>IF(U125=0,0,T125/U125)</f>
        <v>0.44748858447488582</v>
      </c>
      <c r="W125" s="164"/>
      <c r="X125" s="177"/>
    </row>
    <row r="126" spans="2:24" ht="15" customHeight="1">
      <c r="B126" s="69" t="str">
        <f t="shared" si="1"/>
        <v>Siaha MC</v>
      </c>
      <c r="C126" s="70">
        <v>126</v>
      </c>
      <c r="D126" s="125"/>
      <c r="E126" s="152">
        <v>2</v>
      </c>
      <c r="F126" s="192" t="s">
        <v>85</v>
      </c>
      <c r="G126" s="193" t="s">
        <v>86</v>
      </c>
      <c r="H126" s="409">
        <f>'Maubawk SC'!H134+'Zero CL'!H134+'New Latawh SC'!H134+'Old Siaha SC'!H134+'College Vaih CL'!H134+'Meisatla CL'!H134+'New Coloney CL'!H134+'Phalrang SC'!H134+'Rawmibawk SC'!H134+'Siahatla SC'!H134+'New Siaha CL'!H134+'Theiva SC'!H134+'Tuipui Ferry SC'!H134+'Kawlchaw E CL'!H134+'Tuisumpu SC'!H134</f>
        <v>18</v>
      </c>
      <c r="I126" s="409">
        <f>'Maubawk SC'!I134+'Zero CL'!I134+'New Latawh SC'!I134+'Old Siaha SC'!I134+'College Vaih CL'!I134+'Meisatla CL'!I134+'New Coloney CL'!I134+'Phalrang SC'!I134+'Rawmibawk SC'!I134+'Siahatla SC'!I134+'New Siaha CL'!I134+'Theiva SC'!I134+'Tuipui Ferry SC'!I134+'Kawlchaw E CL'!I134+'Tuisumpu SC'!I134</f>
        <v>16</v>
      </c>
      <c r="J126" s="409">
        <f>'Maubawk SC'!J134+'Zero CL'!J134+'New Latawh SC'!J134+'Old Siaha SC'!J134+'College Vaih CL'!J134+'Meisatla CL'!J134+'New Coloney CL'!J134+'Phalrang SC'!J134+'Rawmibawk SC'!J134+'Siahatla SC'!J134+'New Siaha CL'!J134+'Theiva SC'!J134+'Tuipui Ferry SC'!J134+'Kawlchaw E CL'!J134+'Tuisumpu SC'!J134</f>
        <v>16</v>
      </c>
      <c r="K126" s="409">
        <f>'Maubawk SC'!K134+'Zero CL'!K134+'New Latawh SC'!K134+'Old Siaha SC'!K134+'College Vaih CL'!K134+'Meisatla CL'!K134+'New Coloney CL'!K134+'Phalrang SC'!K134+'Rawmibawk SC'!K134+'Siahatla SC'!K134+'New Siaha CL'!K134+'Theiva SC'!K134+'Tuipui Ferry SC'!K134+'Kawlchaw E CL'!K134+'Tuisumpu SC'!K134</f>
        <v>10</v>
      </c>
      <c r="L126" s="409">
        <f>'Maubawk SC'!L134+'Zero CL'!L134+'New Latawh SC'!L134+'Old Siaha SC'!L134+'College Vaih CL'!L134+'Meisatla CL'!L134+'New Coloney CL'!L134+'Phalrang SC'!L134+'Rawmibawk SC'!L134+'Siahatla SC'!L134+'New Siaha CL'!L134+'Theiva SC'!L134+'Tuipui Ferry SC'!L134+'Kawlchaw E CL'!L134+'Tuisumpu SC'!L134</f>
        <v>28</v>
      </c>
      <c r="M126" s="409">
        <f>'Maubawk SC'!M134+'Zero CL'!M134+'New Latawh SC'!M134+'Old Siaha SC'!M134+'College Vaih CL'!M134+'Meisatla CL'!M134+'New Coloney CL'!M134+'Phalrang SC'!M134+'Rawmibawk SC'!M134+'Siahatla SC'!M134+'New Siaha CL'!M134+'Theiva SC'!M134+'Tuipui Ferry SC'!M134+'Kawlchaw E CL'!M134+'Tuisumpu SC'!M134</f>
        <v>0</v>
      </c>
      <c r="N126" s="409">
        <f>'Maubawk SC'!N134+'Zero CL'!N134+'New Latawh SC'!N134+'Old Siaha SC'!N134+'College Vaih CL'!N134+'Meisatla CL'!N134+'New Coloney CL'!N134+'Phalrang SC'!N134+'Rawmibawk SC'!N134+'Siahatla SC'!N134+'New Siaha CL'!N134+'Theiva SC'!N134+'Tuipui Ferry SC'!N134+'Kawlchaw E CL'!N134+'Tuisumpu SC'!N134</f>
        <v>0</v>
      </c>
      <c r="O126" s="409">
        <f>'Maubawk SC'!O134+'Zero CL'!O134+'New Latawh SC'!O134+'Old Siaha SC'!O134+'College Vaih CL'!O134+'Meisatla CL'!O134+'New Coloney CL'!O134+'Phalrang SC'!O134+'Rawmibawk SC'!O134+'Siahatla SC'!O134+'New Siaha CL'!O134+'Theiva SC'!O134+'Tuipui Ferry SC'!O134+'Kawlchaw E CL'!O134+'Tuisumpu SC'!O134</f>
        <v>0</v>
      </c>
      <c r="P126" s="409">
        <f>'Maubawk SC'!P134+'Zero CL'!P134+'New Latawh SC'!P134+'Old Siaha SC'!P134+'College Vaih CL'!P134+'Meisatla CL'!P134+'New Coloney CL'!P134+'Phalrang SC'!P134+'Rawmibawk SC'!P134+'Siahatla SC'!P134+'New Siaha CL'!P134+'Theiva SC'!P134+'Tuipui Ferry SC'!P134+'Kawlchaw E CL'!P134+'Tuisumpu SC'!P134</f>
        <v>0</v>
      </c>
      <c r="Q126" s="409">
        <f>'Maubawk SC'!Q134+'Zero CL'!Q134+'New Latawh SC'!Q134+'Old Siaha SC'!Q134+'College Vaih CL'!Q134+'Meisatla CL'!Q134+'New Coloney CL'!Q134+'Phalrang SC'!Q134+'Rawmibawk SC'!Q134+'Siahatla SC'!Q134+'New Siaha CL'!Q134+'Theiva SC'!Q134+'Tuipui Ferry SC'!Q134+'Kawlchaw E CL'!Q134+'Tuisumpu SC'!Q134</f>
        <v>0</v>
      </c>
      <c r="R126" s="409">
        <f>'Maubawk SC'!R134+'Zero CL'!R134+'New Latawh SC'!R134+'Old Siaha SC'!R134+'College Vaih CL'!R134+'Meisatla CL'!R134+'New Coloney CL'!R134+'Phalrang SC'!R134+'Rawmibawk SC'!R134+'Siahatla SC'!R134+'New Siaha CL'!R134+'Theiva SC'!R134+'Tuipui Ferry SC'!R134+'Kawlchaw E CL'!R134+'Tuisumpu SC'!R134</f>
        <v>0</v>
      </c>
      <c r="S126" s="409">
        <f>'Maubawk SC'!S134+'Zero CL'!S134+'New Latawh SC'!S134+'Old Siaha SC'!S134+'College Vaih CL'!S134+'Meisatla CL'!S134+'New Coloney CL'!S134+'Phalrang SC'!S134+'Rawmibawk SC'!S134+'Siahatla SC'!S134+'New Siaha CL'!S134+'Theiva SC'!S134+'Tuipui Ferry SC'!S134+'Kawlchaw E CL'!S134+'Tuisumpu SC'!S134</f>
        <v>0</v>
      </c>
      <c r="T126" s="409">
        <f>'Maubawk SC'!T134+'Zero CL'!T134+'New Latawh SC'!T134+'Old Siaha SC'!T134+'College Vaih CL'!T134+'Meisatla CL'!T134+'New Coloney CL'!T134+'Phalrang SC'!T134+'Rawmibawk SC'!T134+'Siahatla SC'!T134+'New Siaha CL'!T134+'Theiva SC'!T134+'Tuipui Ferry SC'!T134+'Kawlchaw E CL'!T134+'Tuisumpu SC'!T134</f>
        <v>88</v>
      </c>
      <c r="U126" s="409">
        <f>'Maubawk SC'!U134+'Zero CL'!U134+'New Latawh SC'!U134+'Old Siaha SC'!U134+'College Vaih CL'!U134+'Meisatla CL'!U134+'New Coloney CL'!U134+'Phalrang SC'!U134+'Rawmibawk SC'!U134+'Siahatla SC'!U134+'New Siaha CL'!U134+'Theiva SC'!U134+'Tuipui Ferry SC'!U134+'Kawlchaw E CL'!U134+'Tuisumpu SC'!U134</f>
        <v>457</v>
      </c>
      <c r="V126" s="171">
        <f>IF(U126=0,0,T126/U126)</f>
        <v>0.1925601750547046</v>
      </c>
      <c r="W126" s="199"/>
      <c r="X126" s="200"/>
    </row>
    <row r="127" spans="2:24" ht="1.5" customHeight="1">
      <c r="B127" s="69" t="str">
        <f t="shared" si="1"/>
        <v>Siaha MC</v>
      </c>
      <c r="C127" s="70">
        <v>127</v>
      </c>
      <c r="D127" s="125"/>
      <c r="E127" s="70"/>
      <c r="F127" s="183"/>
      <c r="G127" s="181"/>
      <c r="H127" s="185"/>
      <c r="I127" s="185"/>
      <c r="J127" s="185"/>
      <c r="K127" s="185"/>
      <c r="L127" s="185"/>
      <c r="M127" s="185"/>
      <c r="N127" s="185"/>
      <c r="O127" s="185"/>
      <c r="P127" s="185"/>
      <c r="Q127" s="185"/>
      <c r="R127" s="185"/>
      <c r="S127" s="185"/>
      <c r="T127" s="74"/>
      <c r="U127" s="75"/>
      <c r="V127" s="186"/>
      <c r="W127" s="75"/>
      <c r="X127" s="69"/>
    </row>
    <row r="128" spans="2:24" ht="14.25" customHeight="1">
      <c r="B128" s="69" t="str">
        <f t="shared" si="1"/>
        <v>Siaha MC</v>
      </c>
      <c r="C128" s="70">
        <v>128</v>
      </c>
      <c r="D128" s="125"/>
      <c r="E128" s="371" t="s">
        <v>294</v>
      </c>
      <c r="F128" s="216"/>
      <c r="G128" s="217" t="s">
        <v>59</v>
      </c>
      <c r="H128" s="218" t="s">
        <v>35</v>
      </c>
      <c r="I128" s="218" t="s">
        <v>36</v>
      </c>
      <c r="J128" s="218" t="s">
        <v>37</v>
      </c>
      <c r="K128" s="218" t="s">
        <v>38</v>
      </c>
      <c r="L128" s="218" t="s">
        <v>39</v>
      </c>
      <c r="M128" s="218" t="s">
        <v>40</v>
      </c>
      <c r="N128" s="218" t="s">
        <v>41</v>
      </c>
      <c r="O128" s="218" t="s">
        <v>42</v>
      </c>
      <c r="P128" s="218" t="s">
        <v>43</v>
      </c>
      <c r="Q128" s="218" t="s">
        <v>44</v>
      </c>
      <c r="R128" s="218" t="s">
        <v>45</v>
      </c>
      <c r="S128" s="218" t="s">
        <v>46</v>
      </c>
      <c r="T128" s="219" t="s">
        <v>47</v>
      </c>
      <c r="U128" s="220" t="s">
        <v>48</v>
      </c>
      <c r="V128" s="221" t="s">
        <v>49</v>
      </c>
      <c r="W128" s="222" t="s">
        <v>116</v>
      </c>
      <c r="X128" s="219" t="s">
        <v>51</v>
      </c>
    </row>
    <row r="129" spans="2:24" ht="1.5" customHeight="1">
      <c r="B129" s="69" t="str">
        <f t="shared" si="1"/>
        <v>Siaha MC</v>
      </c>
      <c r="C129" s="70">
        <v>129</v>
      </c>
      <c r="D129" s="125"/>
      <c r="E129" s="70"/>
      <c r="F129" s="183"/>
      <c r="G129" s="181"/>
      <c r="H129" s="185"/>
      <c r="I129" s="185"/>
      <c r="J129" s="185"/>
      <c r="K129" s="185"/>
      <c r="L129" s="185"/>
      <c r="M129" s="185"/>
      <c r="N129" s="185"/>
      <c r="O129" s="185"/>
      <c r="P129" s="185"/>
      <c r="Q129" s="185"/>
      <c r="R129" s="185"/>
      <c r="S129" s="185"/>
      <c r="T129" s="74"/>
      <c r="U129" s="75"/>
      <c r="V129" s="186"/>
      <c r="W129" s="75"/>
      <c r="X129" s="69"/>
    </row>
    <row r="130" spans="2:24" ht="15" customHeight="1">
      <c r="B130" s="69" t="str">
        <f t="shared" si="1"/>
        <v>Siaha MC</v>
      </c>
      <c r="C130" s="70">
        <v>130</v>
      </c>
      <c r="D130" s="125"/>
      <c r="E130" s="191">
        <v>1</v>
      </c>
      <c r="F130" s="195" t="s">
        <v>295</v>
      </c>
      <c r="G130" s="372" t="s">
        <v>206</v>
      </c>
      <c r="H130" s="409">
        <f>'Maubawk SC'!H138+'Zero CL'!H138+'New Latawh SC'!H138+'Old Siaha SC'!H138+'College Vaih CL'!H138+'Meisatla CL'!H138+'New Coloney CL'!H138+'Phalrang SC'!H138+'Rawmibawk SC'!H138+'Siahatla SC'!H138+'New Siaha CL'!H138+'Theiva SC'!H138+'Tuipui Ferry SC'!H138+'Kawlchaw E CL'!H138+'Tuisumpu SC'!H138</f>
        <v>15</v>
      </c>
      <c r="I130" s="409">
        <f>'Maubawk SC'!I138+'Zero CL'!I138+'New Latawh SC'!I138+'Old Siaha SC'!I138+'College Vaih CL'!I138+'Meisatla CL'!I138+'New Coloney CL'!I138+'Phalrang SC'!I138+'Rawmibawk SC'!I138+'Siahatla SC'!I138+'New Siaha CL'!I138+'Theiva SC'!I138+'Tuipui Ferry SC'!I138+'Kawlchaw E CL'!I138+'Tuisumpu SC'!I138</f>
        <v>15</v>
      </c>
      <c r="J130" s="409">
        <f>'Maubawk SC'!J138+'Zero CL'!J138+'New Latawh SC'!J138+'Old Siaha SC'!J138+'College Vaih CL'!J138+'Meisatla CL'!J138+'New Coloney CL'!J138+'Phalrang SC'!J138+'Rawmibawk SC'!J138+'Siahatla SC'!J138+'New Siaha CL'!J138+'Theiva SC'!J138+'Tuipui Ferry SC'!J138+'Kawlchaw E CL'!J138+'Tuisumpu SC'!J138</f>
        <v>15</v>
      </c>
      <c r="K130" s="409">
        <f>'Maubawk SC'!K138+'Zero CL'!K138+'New Latawh SC'!K138+'Old Siaha SC'!K138+'College Vaih CL'!K138+'Meisatla CL'!K138+'New Coloney CL'!K138+'Phalrang SC'!K138+'Rawmibawk SC'!K138+'Siahatla SC'!K138+'New Siaha CL'!K138+'Theiva SC'!K138+'Tuipui Ferry SC'!K138+'Kawlchaw E CL'!K138+'Tuisumpu SC'!K138</f>
        <v>13</v>
      </c>
      <c r="L130" s="409">
        <f>'Maubawk SC'!L138+'Zero CL'!L138+'New Latawh SC'!L138+'Old Siaha SC'!L138+'College Vaih CL'!L138+'Meisatla CL'!L138+'New Coloney CL'!L138+'Phalrang SC'!L138+'Rawmibawk SC'!L138+'Siahatla SC'!L138+'New Siaha CL'!L138+'Theiva SC'!L138+'Tuipui Ferry SC'!L138+'Kawlchaw E CL'!L138+'Tuisumpu SC'!L138</f>
        <v>14</v>
      </c>
      <c r="M130" s="409">
        <f>'Maubawk SC'!M138+'Zero CL'!M138+'New Latawh SC'!M138+'Old Siaha SC'!M138+'College Vaih CL'!M138+'Meisatla CL'!M138+'New Coloney CL'!M138+'Phalrang SC'!M138+'Rawmibawk SC'!M138+'Siahatla SC'!M138+'New Siaha CL'!M138+'Theiva SC'!M138+'Tuipui Ferry SC'!M138+'Kawlchaw E CL'!M138+'Tuisumpu SC'!M138</f>
        <v>0</v>
      </c>
      <c r="N130" s="409">
        <f>'Maubawk SC'!N138+'Zero CL'!N138+'New Latawh SC'!N138+'Old Siaha SC'!N138+'College Vaih CL'!N138+'Meisatla CL'!N138+'New Coloney CL'!N138+'Phalrang SC'!N138+'Rawmibawk SC'!N138+'Siahatla SC'!N138+'New Siaha CL'!N138+'Theiva SC'!N138+'Tuipui Ferry SC'!N138+'Kawlchaw E CL'!N138+'Tuisumpu SC'!N138</f>
        <v>0</v>
      </c>
      <c r="O130" s="409">
        <f>'Maubawk SC'!O138+'Zero CL'!O138+'New Latawh SC'!O138+'Old Siaha SC'!O138+'College Vaih CL'!O138+'Meisatla CL'!O138+'New Coloney CL'!O138+'Phalrang SC'!O138+'Rawmibawk SC'!O138+'Siahatla SC'!O138+'New Siaha CL'!O138+'Theiva SC'!O138+'Tuipui Ferry SC'!O138+'Kawlchaw E CL'!O138+'Tuisumpu SC'!O138</f>
        <v>0</v>
      </c>
      <c r="P130" s="409">
        <f>'Maubawk SC'!P138+'Zero CL'!P138+'New Latawh SC'!P138+'Old Siaha SC'!P138+'College Vaih CL'!P138+'Meisatla CL'!P138+'New Coloney CL'!P138+'Phalrang SC'!P138+'Rawmibawk SC'!P138+'Siahatla SC'!P138+'New Siaha CL'!P138+'Theiva SC'!P138+'Tuipui Ferry SC'!P138+'Kawlchaw E CL'!P138+'Tuisumpu SC'!P138</f>
        <v>0</v>
      </c>
      <c r="Q130" s="409">
        <f>'Maubawk SC'!Q138+'Zero CL'!Q138+'New Latawh SC'!Q138+'Old Siaha SC'!Q138+'College Vaih CL'!Q138+'Meisatla CL'!Q138+'New Coloney CL'!Q138+'Phalrang SC'!Q138+'Rawmibawk SC'!Q138+'Siahatla SC'!Q138+'New Siaha CL'!Q138+'Theiva SC'!Q138+'Tuipui Ferry SC'!Q138+'Kawlchaw E CL'!Q138+'Tuisumpu SC'!Q138</f>
        <v>0</v>
      </c>
      <c r="R130" s="409">
        <f>'Maubawk SC'!R138+'Zero CL'!R138+'New Latawh SC'!R138+'Old Siaha SC'!R138+'College Vaih CL'!R138+'Meisatla CL'!R138+'New Coloney CL'!R138+'Phalrang SC'!R138+'Rawmibawk SC'!R138+'Siahatla SC'!R138+'New Siaha CL'!R138+'Theiva SC'!R138+'Tuipui Ferry SC'!R138+'Kawlchaw E CL'!R138+'Tuisumpu SC'!R138</f>
        <v>0</v>
      </c>
      <c r="S130" s="409">
        <f>'Maubawk SC'!S138+'Zero CL'!S138+'New Latawh SC'!S138+'Old Siaha SC'!S138+'College Vaih CL'!S138+'Meisatla CL'!S138+'New Coloney CL'!S138+'Phalrang SC'!S138+'Rawmibawk SC'!S138+'Siahatla SC'!S138+'New Siaha CL'!S138+'Theiva SC'!S138+'Tuipui Ferry SC'!S138+'Kawlchaw E CL'!S138+'Tuisumpu SC'!S138</f>
        <v>0</v>
      </c>
      <c r="T130" s="409">
        <f>'Maubawk SC'!T138+'Zero CL'!T138+'New Latawh SC'!T138+'Old Siaha SC'!T138+'College Vaih CL'!T138+'Meisatla CL'!T138+'New Coloney CL'!T138+'Phalrang SC'!T138+'Rawmibawk SC'!T138+'Siahatla SC'!T138+'New Siaha CL'!T138+'Theiva SC'!T138+'Tuipui Ferry SC'!T138+'Kawlchaw E CL'!T138+'Tuisumpu SC'!T138</f>
        <v>72</v>
      </c>
      <c r="U130" s="409">
        <f>'Maubawk SC'!U138+'Zero CL'!U138+'New Latawh SC'!U138+'Old Siaha SC'!U138+'College Vaih CL'!U138+'Meisatla CL'!U138+'New Coloney CL'!U138+'Phalrang SC'!U138+'Rawmibawk SC'!U138+'Siahatla SC'!U138+'New Siaha CL'!U138+'Theiva SC'!U138+'Tuipui Ferry SC'!U138+'Kawlchaw E CL'!U138+'Tuisumpu SC'!U138</f>
        <v>72</v>
      </c>
      <c r="V130" s="171">
        <f>IF(U130=0,0,T130/U130)</f>
        <v>1</v>
      </c>
      <c r="W130" s="164">
        <v>5</v>
      </c>
      <c r="X130" s="200"/>
    </row>
    <row r="131" spans="2:24" ht="1.5" customHeight="1">
      <c r="B131" s="69" t="str">
        <f t="shared" si="1"/>
        <v>Siaha MC</v>
      </c>
      <c r="C131" s="70">
        <v>131</v>
      </c>
      <c r="D131" s="125"/>
      <c r="E131" s="71"/>
      <c r="F131" s="71"/>
      <c r="G131" s="227"/>
      <c r="H131" s="185"/>
      <c r="I131" s="185"/>
      <c r="J131" s="185"/>
      <c r="K131" s="185"/>
      <c r="L131" s="185"/>
      <c r="M131" s="185"/>
      <c r="N131" s="185"/>
      <c r="O131" s="185"/>
      <c r="P131" s="185"/>
      <c r="Q131" s="185"/>
      <c r="R131" s="185"/>
      <c r="S131" s="185"/>
      <c r="T131" s="74"/>
      <c r="U131" s="75"/>
      <c r="V131" s="186"/>
      <c r="W131" s="75"/>
      <c r="X131" s="69"/>
    </row>
    <row r="132" spans="2:24" ht="14.25" customHeight="1">
      <c r="B132" s="69" t="str">
        <f t="shared" si="1"/>
        <v>Siaha MC</v>
      </c>
      <c r="C132" s="70">
        <v>132</v>
      </c>
      <c r="D132" s="125"/>
      <c r="E132" s="371" t="s">
        <v>296</v>
      </c>
      <c r="F132" s="216"/>
      <c r="G132" s="217" t="s">
        <v>59</v>
      </c>
      <c r="H132" s="218" t="s">
        <v>35</v>
      </c>
      <c r="I132" s="218" t="s">
        <v>36</v>
      </c>
      <c r="J132" s="218" t="s">
        <v>37</v>
      </c>
      <c r="K132" s="218" t="s">
        <v>38</v>
      </c>
      <c r="L132" s="218" t="s">
        <v>39</v>
      </c>
      <c r="M132" s="218" t="s">
        <v>40</v>
      </c>
      <c r="N132" s="218" t="s">
        <v>41</v>
      </c>
      <c r="O132" s="218" t="s">
        <v>42</v>
      </c>
      <c r="P132" s="218" t="s">
        <v>43</v>
      </c>
      <c r="Q132" s="218" t="s">
        <v>44</v>
      </c>
      <c r="R132" s="218" t="s">
        <v>45</v>
      </c>
      <c r="S132" s="218" t="s">
        <v>46</v>
      </c>
      <c r="T132" s="219" t="s">
        <v>47</v>
      </c>
      <c r="U132" s="220" t="s">
        <v>48</v>
      </c>
      <c r="V132" s="221" t="s">
        <v>49</v>
      </c>
      <c r="W132" s="222" t="s">
        <v>116</v>
      </c>
      <c r="X132" s="219" t="s">
        <v>51</v>
      </c>
    </row>
    <row r="133" spans="2:24" ht="1.5" customHeight="1">
      <c r="B133" s="69" t="str">
        <f t="shared" ref="B133:B166" si="5">B132</f>
        <v>Siaha MC</v>
      </c>
      <c r="C133" s="70">
        <v>133</v>
      </c>
      <c r="D133" s="125"/>
      <c r="E133" s="70"/>
      <c r="F133" s="183"/>
      <c r="G133" s="181"/>
      <c r="H133" s="185"/>
      <c r="I133" s="185"/>
      <c r="J133" s="185"/>
      <c r="K133" s="185"/>
      <c r="L133" s="185"/>
      <c r="M133" s="185"/>
      <c r="N133" s="185"/>
      <c r="O133" s="185"/>
      <c r="P133" s="185"/>
      <c r="Q133" s="185"/>
      <c r="R133" s="185"/>
      <c r="S133" s="185"/>
      <c r="T133" s="74"/>
      <c r="U133" s="75"/>
      <c r="V133" s="186"/>
      <c r="W133" s="75"/>
      <c r="X133" s="69"/>
    </row>
    <row r="134" spans="2:24" ht="13.5" customHeight="1">
      <c r="B134" s="69" t="str">
        <f t="shared" si="5"/>
        <v>Siaha MC</v>
      </c>
      <c r="C134" s="70">
        <v>134</v>
      </c>
      <c r="D134" s="125"/>
      <c r="E134" s="191">
        <v>1</v>
      </c>
      <c r="F134" s="195" t="s">
        <v>297</v>
      </c>
      <c r="G134" s="372" t="s">
        <v>206</v>
      </c>
      <c r="H134" s="409">
        <f>'Maubawk SC'!H142+'Zero CL'!H142+'New Latawh SC'!H142+'Old Siaha SC'!H142+'College Vaih CL'!H142+'Meisatla CL'!H142+'New Coloney CL'!H142+'Phalrang SC'!H142+'Rawmibawk SC'!H142+'Siahatla SC'!H142+'New Siaha CL'!H142+'Theiva SC'!H142+'Tuipui Ferry SC'!H142+'Kawlchaw E CL'!H142+'Tuisumpu SC'!H142</f>
        <v>15</v>
      </c>
      <c r="I134" s="409">
        <f>'Maubawk SC'!I142+'Zero CL'!I142+'New Latawh SC'!I142+'Old Siaha SC'!I142+'College Vaih CL'!I142+'Meisatla CL'!I142+'New Coloney CL'!I142+'Phalrang SC'!I142+'Rawmibawk SC'!I142+'Siahatla SC'!I142+'New Siaha CL'!I142+'Theiva SC'!I142+'Tuipui Ferry SC'!I142+'Kawlchaw E CL'!I142+'Tuisumpu SC'!I142</f>
        <v>14</v>
      </c>
      <c r="J134" s="409">
        <f>'Maubawk SC'!J142+'Zero CL'!J142+'New Latawh SC'!J142+'Old Siaha SC'!J142+'College Vaih CL'!J142+'Meisatla CL'!J142+'New Coloney CL'!J142+'Phalrang SC'!J142+'Rawmibawk SC'!J142+'Siahatla SC'!J142+'New Siaha CL'!J142+'Theiva SC'!J142+'Tuipui Ferry SC'!J142+'Kawlchaw E CL'!J142+'Tuisumpu SC'!J142</f>
        <v>15</v>
      </c>
      <c r="K134" s="409">
        <f>'Maubawk SC'!K142+'Zero CL'!K142+'New Latawh SC'!K142+'Old Siaha SC'!K142+'College Vaih CL'!K142+'Meisatla CL'!K142+'New Coloney CL'!K142+'Phalrang SC'!K142+'Rawmibawk SC'!K142+'Siahatla SC'!K142+'New Siaha CL'!K142+'Theiva SC'!K142+'Tuipui Ferry SC'!K142+'Kawlchaw E CL'!K142+'Tuisumpu SC'!K142</f>
        <v>13</v>
      </c>
      <c r="L134" s="409">
        <f>'Maubawk SC'!L142+'Zero CL'!L142+'New Latawh SC'!L142+'Old Siaha SC'!L142+'College Vaih CL'!L142+'Meisatla CL'!L142+'New Coloney CL'!L142+'Phalrang SC'!L142+'Rawmibawk SC'!L142+'Siahatla SC'!L142+'New Siaha CL'!L142+'Theiva SC'!L142+'Tuipui Ferry SC'!L142+'Kawlchaw E CL'!L142+'Tuisumpu SC'!L142</f>
        <v>14</v>
      </c>
      <c r="M134" s="409">
        <f>'Maubawk SC'!M142+'Zero CL'!M142+'New Latawh SC'!M142+'Old Siaha SC'!M142+'College Vaih CL'!M142+'Meisatla CL'!M142+'New Coloney CL'!M142+'Phalrang SC'!M142+'Rawmibawk SC'!M142+'Siahatla SC'!M142+'New Siaha CL'!M142+'Theiva SC'!M142+'Tuipui Ferry SC'!M142+'Kawlchaw E CL'!M142+'Tuisumpu SC'!M142</f>
        <v>0</v>
      </c>
      <c r="N134" s="409">
        <f>'Maubawk SC'!N142+'Zero CL'!N142+'New Latawh SC'!N142+'Old Siaha SC'!N142+'College Vaih CL'!N142+'Meisatla CL'!N142+'New Coloney CL'!N142+'Phalrang SC'!N142+'Rawmibawk SC'!N142+'Siahatla SC'!N142+'New Siaha CL'!N142+'Theiva SC'!N142+'Tuipui Ferry SC'!N142+'Kawlchaw E CL'!N142+'Tuisumpu SC'!N142</f>
        <v>0</v>
      </c>
      <c r="O134" s="409">
        <f>'Maubawk SC'!O142+'Zero CL'!O142+'New Latawh SC'!O142+'Old Siaha SC'!O142+'College Vaih CL'!O142+'Meisatla CL'!O142+'New Coloney CL'!O142+'Phalrang SC'!O142+'Rawmibawk SC'!O142+'Siahatla SC'!O142+'New Siaha CL'!O142+'Theiva SC'!O142+'Tuipui Ferry SC'!O142+'Kawlchaw E CL'!O142+'Tuisumpu SC'!O142</f>
        <v>0</v>
      </c>
      <c r="P134" s="409">
        <f>'Maubawk SC'!P142+'Zero CL'!P142+'New Latawh SC'!P142+'Old Siaha SC'!P142+'College Vaih CL'!P142+'Meisatla CL'!P142+'New Coloney CL'!P142+'Phalrang SC'!P142+'Rawmibawk SC'!P142+'Siahatla SC'!P142+'New Siaha CL'!P142+'Theiva SC'!P142+'Tuipui Ferry SC'!P142+'Kawlchaw E CL'!P142+'Tuisumpu SC'!P142</f>
        <v>0</v>
      </c>
      <c r="Q134" s="409">
        <f>'Maubawk SC'!Q142+'Zero CL'!Q142+'New Latawh SC'!Q142+'Old Siaha SC'!Q142+'College Vaih CL'!Q142+'Meisatla CL'!Q142+'New Coloney CL'!Q142+'Phalrang SC'!Q142+'Rawmibawk SC'!Q142+'Siahatla SC'!Q142+'New Siaha CL'!Q142+'Theiva SC'!Q142+'Tuipui Ferry SC'!Q142+'Kawlchaw E CL'!Q142+'Tuisumpu SC'!Q142</f>
        <v>0</v>
      </c>
      <c r="R134" s="409">
        <f>'Maubawk SC'!R142+'Zero CL'!R142+'New Latawh SC'!R142+'Old Siaha SC'!R142+'College Vaih CL'!R142+'Meisatla CL'!R142+'New Coloney CL'!R142+'Phalrang SC'!R142+'Rawmibawk SC'!R142+'Siahatla SC'!R142+'New Siaha CL'!R142+'Theiva SC'!R142+'Tuipui Ferry SC'!R142+'Kawlchaw E CL'!R142+'Tuisumpu SC'!R142</f>
        <v>0</v>
      </c>
      <c r="S134" s="409">
        <f>'Maubawk SC'!S142+'Zero CL'!S142+'New Latawh SC'!S142+'Old Siaha SC'!S142+'College Vaih CL'!S142+'Meisatla CL'!S142+'New Coloney CL'!S142+'Phalrang SC'!S142+'Rawmibawk SC'!S142+'Siahatla SC'!S142+'New Siaha CL'!S142+'Theiva SC'!S142+'Tuipui Ferry SC'!S142+'Kawlchaw E CL'!S142+'Tuisumpu SC'!S142</f>
        <v>0</v>
      </c>
      <c r="T134" s="409">
        <f>'Maubawk SC'!T142+'Zero CL'!T142+'New Latawh SC'!T142+'Old Siaha SC'!T142+'College Vaih CL'!T142+'Meisatla CL'!T142+'New Coloney CL'!T142+'Phalrang SC'!T142+'Rawmibawk SC'!T142+'Siahatla SC'!T142+'New Siaha CL'!T142+'Theiva SC'!T142+'Tuipui Ferry SC'!T142+'Kawlchaw E CL'!T142+'Tuisumpu SC'!T142</f>
        <v>71</v>
      </c>
      <c r="U134" s="409">
        <f>'Maubawk SC'!U142+'Zero CL'!U142+'New Latawh SC'!U142+'Old Siaha SC'!U142+'College Vaih CL'!U142+'Meisatla CL'!U142+'New Coloney CL'!U142+'Phalrang SC'!U142+'Rawmibawk SC'!U142+'Siahatla SC'!U142+'New Siaha CL'!U142+'Theiva SC'!U142+'Tuipui Ferry SC'!U142+'Kawlchaw E CL'!U142+'Tuisumpu SC'!U142</f>
        <v>71</v>
      </c>
      <c r="V134" s="171">
        <f>IF(U134=0,0,T134/U134)</f>
        <v>1</v>
      </c>
      <c r="W134" s="164">
        <v>5</v>
      </c>
      <c r="X134" s="200"/>
    </row>
    <row r="135" spans="2:24" ht="1.5" customHeight="1">
      <c r="B135" s="69" t="str">
        <f t="shared" si="5"/>
        <v>Siaha MC</v>
      </c>
      <c r="C135" s="70">
        <v>135</v>
      </c>
      <c r="E135" s="71"/>
      <c r="F135" s="71"/>
      <c r="G135" s="227"/>
      <c r="H135" s="185"/>
      <c r="I135" s="185"/>
      <c r="J135" s="185"/>
      <c r="K135" s="185"/>
      <c r="L135" s="185"/>
      <c r="M135" s="185"/>
      <c r="N135" s="185"/>
      <c r="O135" s="185"/>
      <c r="P135" s="185"/>
      <c r="Q135" s="185"/>
      <c r="R135" s="185"/>
      <c r="S135" s="185"/>
      <c r="T135" s="74"/>
      <c r="U135" s="75"/>
      <c r="V135" s="186"/>
      <c r="W135" s="75"/>
      <c r="X135" s="69"/>
    </row>
    <row r="136" spans="2:24" ht="14.25" customHeight="1">
      <c r="B136" s="69" t="str">
        <f t="shared" si="5"/>
        <v>Siaha MC</v>
      </c>
      <c r="C136" s="70">
        <v>136</v>
      </c>
      <c r="D136" s="125"/>
      <c r="E136" s="371" t="s">
        <v>298</v>
      </c>
      <c r="F136" s="216"/>
      <c r="G136" s="217" t="s">
        <v>59</v>
      </c>
      <c r="H136" s="218" t="s">
        <v>35</v>
      </c>
      <c r="I136" s="218" t="s">
        <v>36</v>
      </c>
      <c r="J136" s="218" t="s">
        <v>37</v>
      </c>
      <c r="K136" s="218" t="s">
        <v>38</v>
      </c>
      <c r="L136" s="218" t="s">
        <v>39</v>
      </c>
      <c r="M136" s="218" t="s">
        <v>40</v>
      </c>
      <c r="N136" s="218" t="s">
        <v>41</v>
      </c>
      <c r="O136" s="218" t="s">
        <v>42</v>
      </c>
      <c r="P136" s="218" t="s">
        <v>43</v>
      </c>
      <c r="Q136" s="218" t="s">
        <v>44</v>
      </c>
      <c r="R136" s="218" t="s">
        <v>45</v>
      </c>
      <c r="S136" s="218" t="s">
        <v>46</v>
      </c>
      <c r="T136" s="219" t="s">
        <v>47</v>
      </c>
      <c r="U136" s="220" t="s">
        <v>48</v>
      </c>
      <c r="V136" s="221" t="s">
        <v>49</v>
      </c>
      <c r="W136" s="222" t="s">
        <v>116</v>
      </c>
      <c r="X136" s="219" t="s">
        <v>51</v>
      </c>
    </row>
    <row r="137" spans="2:24" ht="1.5" customHeight="1">
      <c r="B137" s="69" t="str">
        <f t="shared" si="5"/>
        <v>Siaha MC</v>
      </c>
      <c r="C137" s="70">
        <v>137</v>
      </c>
      <c r="D137" s="125"/>
      <c r="E137" s="70"/>
      <c r="F137" s="183"/>
      <c r="G137" s="181"/>
      <c r="H137" s="185"/>
      <c r="I137" s="185"/>
      <c r="J137" s="185"/>
      <c r="K137" s="185"/>
      <c r="L137" s="185"/>
      <c r="M137" s="185"/>
      <c r="N137" s="185"/>
      <c r="O137" s="185"/>
      <c r="P137" s="185"/>
      <c r="Q137" s="185"/>
      <c r="R137" s="185"/>
      <c r="S137" s="185"/>
      <c r="T137" s="74"/>
      <c r="U137" s="75"/>
      <c r="V137" s="186"/>
      <c r="W137" s="75"/>
      <c r="X137" s="69"/>
    </row>
    <row r="138" spans="2:24" ht="14.25" customHeight="1">
      <c r="B138" s="69" t="str">
        <f t="shared" si="5"/>
        <v>Siaha MC</v>
      </c>
      <c r="C138" s="70">
        <v>138</v>
      </c>
      <c r="D138" s="125"/>
      <c r="E138" s="191">
        <v>1</v>
      </c>
      <c r="F138" s="195" t="s">
        <v>299</v>
      </c>
      <c r="G138" s="372" t="s">
        <v>206</v>
      </c>
      <c r="H138" s="409">
        <f>'Maubawk SC'!H146+'Zero CL'!H146+'New Latawh SC'!H146+'Old Siaha SC'!H146+'College Vaih CL'!H146+'Meisatla CL'!H146+'New Coloney CL'!H146+'Phalrang SC'!H146+'Rawmibawk SC'!H146+'Siahatla SC'!H146+'New Siaha CL'!H146+'Theiva SC'!H146+'Tuipui Ferry SC'!H146+'Kawlchaw E CL'!H146+'Tuisumpu SC'!H146</f>
        <v>4</v>
      </c>
      <c r="I138" s="409">
        <f>'Maubawk SC'!I146+'Zero CL'!I146+'New Latawh SC'!I146+'Old Siaha SC'!I146+'College Vaih CL'!I146+'Meisatla CL'!I146+'New Coloney CL'!I146+'Phalrang SC'!I146+'Rawmibawk SC'!I146+'Siahatla SC'!I146+'New Siaha CL'!I146+'Theiva SC'!I146+'Tuipui Ferry SC'!I146+'Kawlchaw E CL'!I146+'Tuisumpu SC'!I146</f>
        <v>3</v>
      </c>
      <c r="J138" s="409">
        <f>'Maubawk SC'!J146+'Zero CL'!J146+'New Latawh SC'!J146+'Old Siaha SC'!J146+'College Vaih CL'!J146+'Meisatla CL'!J146+'New Coloney CL'!J146+'Phalrang SC'!J146+'Rawmibawk SC'!J146+'Siahatla SC'!J146+'New Siaha CL'!J146+'Theiva SC'!J146+'Tuipui Ferry SC'!J146+'Kawlchaw E CL'!J146+'Tuisumpu SC'!J146</f>
        <v>3</v>
      </c>
      <c r="K138" s="409">
        <f>'Maubawk SC'!K146+'Zero CL'!K146+'New Latawh SC'!K146+'Old Siaha SC'!K146+'College Vaih CL'!K146+'Meisatla CL'!K146+'New Coloney CL'!K146+'Phalrang SC'!K146+'Rawmibawk SC'!K146+'Siahatla SC'!K146+'New Siaha CL'!K146+'Theiva SC'!K146+'Tuipui Ferry SC'!K146+'Kawlchaw E CL'!K146+'Tuisumpu SC'!K146</f>
        <v>2</v>
      </c>
      <c r="L138" s="409">
        <f>'Maubawk SC'!L146+'Zero CL'!L146+'New Latawh SC'!L146+'Old Siaha SC'!L146+'College Vaih CL'!L146+'Meisatla CL'!L146+'New Coloney CL'!L146+'Phalrang SC'!L146+'Rawmibawk SC'!L146+'Siahatla SC'!L146+'New Siaha CL'!L146+'Theiva SC'!L146+'Tuipui Ferry SC'!L146+'Kawlchaw E CL'!L146+'Tuisumpu SC'!L146</f>
        <v>4</v>
      </c>
      <c r="M138" s="409">
        <f>'Maubawk SC'!M146+'Zero CL'!M146+'New Latawh SC'!M146+'Old Siaha SC'!M146+'College Vaih CL'!M146+'Meisatla CL'!M146+'New Coloney CL'!M146+'Phalrang SC'!M146+'Rawmibawk SC'!M146+'Siahatla SC'!M146+'New Siaha CL'!M146+'Theiva SC'!M146+'Tuipui Ferry SC'!M146+'Kawlchaw E CL'!M146+'Tuisumpu SC'!M146</f>
        <v>0</v>
      </c>
      <c r="N138" s="409">
        <f>'Maubawk SC'!N146+'Zero CL'!N146+'New Latawh SC'!N146+'Old Siaha SC'!N146+'College Vaih CL'!N146+'Meisatla CL'!N146+'New Coloney CL'!N146+'Phalrang SC'!N146+'Rawmibawk SC'!N146+'Siahatla SC'!N146+'New Siaha CL'!N146+'Theiva SC'!N146+'Tuipui Ferry SC'!N146+'Kawlchaw E CL'!N146+'Tuisumpu SC'!N146</f>
        <v>0</v>
      </c>
      <c r="O138" s="409">
        <f>'Maubawk SC'!O146+'Zero CL'!O146+'New Latawh SC'!O146+'Old Siaha SC'!O146+'College Vaih CL'!O146+'Meisatla CL'!O146+'New Coloney CL'!O146+'Phalrang SC'!O146+'Rawmibawk SC'!O146+'Siahatla SC'!O146+'New Siaha CL'!O146+'Theiva SC'!O146+'Tuipui Ferry SC'!O146+'Kawlchaw E CL'!O146+'Tuisumpu SC'!O146</f>
        <v>0</v>
      </c>
      <c r="P138" s="409">
        <f>'Maubawk SC'!P146+'Zero CL'!P146+'New Latawh SC'!P146+'Old Siaha SC'!P146+'College Vaih CL'!P146+'Meisatla CL'!P146+'New Coloney CL'!P146+'Phalrang SC'!P146+'Rawmibawk SC'!P146+'Siahatla SC'!P146+'New Siaha CL'!P146+'Theiva SC'!P146+'Tuipui Ferry SC'!P146+'Kawlchaw E CL'!P146+'Tuisumpu SC'!P146</f>
        <v>0</v>
      </c>
      <c r="Q138" s="409">
        <f>'Maubawk SC'!Q146+'Zero CL'!Q146+'New Latawh SC'!Q146+'Old Siaha SC'!Q146+'College Vaih CL'!Q146+'Meisatla CL'!Q146+'New Coloney CL'!Q146+'Phalrang SC'!Q146+'Rawmibawk SC'!Q146+'Siahatla SC'!Q146+'New Siaha CL'!Q146+'Theiva SC'!Q146+'Tuipui Ferry SC'!Q146+'Kawlchaw E CL'!Q146+'Tuisumpu SC'!Q146</f>
        <v>0</v>
      </c>
      <c r="R138" s="409">
        <f>'Maubawk SC'!R146+'Zero CL'!R146+'New Latawh SC'!R146+'Old Siaha SC'!R146+'College Vaih CL'!R146+'Meisatla CL'!R146+'New Coloney CL'!R146+'Phalrang SC'!R146+'Rawmibawk SC'!R146+'Siahatla SC'!R146+'New Siaha CL'!R146+'Theiva SC'!R146+'Tuipui Ferry SC'!R146+'Kawlchaw E CL'!R146+'Tuisumpu SC'!R146</f>
        <v>0</v>
      </c>
      <c r="S138" s="409">
        <f>'Maubawk SC'!S146+'Zero CL'!S146+'New Latawh SC'!S146+'Old Siaha SC'!S146+'College Vaih CL'!S146+'Meisatla CL'!S146+'New Coloney CL'!S146+'Phalrang SC'!S146+'Rawmibawk SC'!S146+'Siahatla SC'!S146+'New Siaha CL'!S146+'Theiva SC'!S146+'Tuipui Ferry SC'!S146+'Kawlchaw E CL'!S146+'Tuisumpu SC'!S146</f>
        <v>0</v>
      </c>
      <c r="T138" s="409">
        <f>'Maubawk SC'!T146+'Zero CL'!T146+'New Latawh SC'!T146+'Old Siaha SC'!T146+'College Vaih CL'!T146+'Meisatla CL'!T146+'New Coloney CL'!T146+'Phalrang SC'!T146+'Rawmibawk SC'!T146+'Siahatla SC'!T146+'New Siaha CL'!T146+'Theiva SC'!T146+'Tuipui Ferry SC'!T146+'Kawlchaw E CL'!T146+'Tuisumpu SC'!T146</f>
        <v>16</v>
      </c>
      <c r="U138" s="409">
        <f>'Maubawk SC'!U146+'Zero CL'!U146+'New Latawh SC'!U146+'Old Siaha SC'!U146+'College Vaih CL'!U146+'Meisatla CL'!U146+'New Coloney CL'!U146+'Phalrang SC'!U146+'Rawmibawk SC'!U146+'Siahatla SC'!U146+'New Siaha CL'!U146+'Theiva SC'!U146+'Tuipui Ferry SC'!U146+'Kawlchaw E CL'!U146+'Tuisumpu SC'!U146</f>
        <v>16</v>
      </c>
      <c r="V138" s="171">
        <f>IF(U138=0,0,T138/U138)</f>
        <v>1</v>
      </c>
      <c r="W138" s="164">
        <v>5</v>
      </c>
      <c r="X138" s="200"/>
    </row>
    <row r="139" spans="2:24" ht="1.5" customHeight="1">
      <c r="B139" s="69" t="str">
        <f t="shared" si="5"/>
        <v>Siaha MC</v>
      </c>
      <c r="C139" s="70">
        <v>139</v>
      </c>
      <c r="E139" s="71"/>
      <c r="F139" s="71"/>
      <c r="G139" s="227"/>
      <c r="H139" s="185"/>
      <c r="I139" s="185"/>
      <c r="J139" s="185"/>
      <c r="K139" s="185"/>
      <c r="L139" s="185"/>
      <c r="M139" s="185"/>
      <c r="N139" s="185"/>
      <c r="O139" s="185"/>
      <c r="P139" s="185"/>
      <c r="Q139" s="185"/>
      <c r="R139" s="185"/>
      <c r="S139" s="185"/>
      <c r="T139" s="74"/>
      <c r="U139" s="75"/>
      <c r="V139" s="186"/>
      <c r="W139" s="75"/>
      <c r="X139" s="69"/>
    </row>
    <row r="140" spans="2:24" ht="14.25" customHeight="1">
      <c r="B140" s="69" t="str">
        <f t="shared" si="5"/>
        <v>Siaha MC</v>
      </c>
      <c r="C140" s="70">
        <v>140</v>
      </c>
      <c r="D140" s="125"/>
      <c r="E140" s="371" t="s">
        <v>300</v>
      </c>
      <c r="F140" s="216"/>
      <c r="G140" s="217" t="s">
        <v>59</v>
      </c>
      <c r="H140" s="218" t="s">
        <v>35</v>
      </c>
      <c r="I140" s="218" t="s">
        <v>36</v>
      </c>
      <c r="J140" s="218" t="s">
        <v>37</v>
      </c>
      <c r="K140" s="218" t="s">
        <v>38</v>
      </c>
      <c r="L140" s="218" t="s">
        <v>39</v>
      </c>
      <c r="M140" s="218" t="s">
        <v>40</v>
      </c>
      <c r="N140" s="218" t="s">
        <v>41</v>
      </c>
      <c r="O140" s="218" t="s">
        <v>42</v>
      </c>
      <c r="P140" s="218" t="s">
        <v>43</v>
      </c>
      <c r="Q140" s="218" t="s">
        <v>44</v>
      </c>
      <c r="R140" s="218" t="s">
        <v>45</v>
      </c>
      <c r="S140" s="218" t="s">
        <v>46</v>
      </c>
      <c r="T140" s="219" t="s">
        <v>47</v>
      </c>
      <c r="U140" s="220" t="s">
        <v>48</v>
      </c>
      <c r="V140" s="221" t="s">
        <v>49</v>
      </c>
      <c r="W140" s="222" t="s">
        <v>116</v>
      </c>
      <c r="X140" s="219" t="s">
        <v>51</v>
      </c>
    </row>
    <row r="141" spans="2:24" ht="1.5" customHeight="1">
      <c r="B141" s="69" t="str">
        <f t="shared" si="5"/>
        <v>Siaha MC</v>
      </c>
      <c r="C141" s="70">
        <v>141</v>
      </c>
      <c r="D141" s="125"/>
      <c r="E141" s="70"/>
      <c r="F141" s="183"/>
      <c r="G141" s="181"/>
      <c r="H141" s="185"/>
      <c r="I141" s="185"/>
      <c r="J141" s="185"/>
      <c r="K141" s="185"/>
      <c r="L141" s="185"/>
      <c r="M141" s="185"/>
      <c r="N141" s="185"/>
      <c r="O141" s="185"/>
      <c r="P141" s="185"/>
      <c r="Q141" s="185"/>
      <c r="R141" s="185"/>
      <c r="S141" s="185"/>
      <c r="T141" s="74"/>
      <c r="U141" s="75"/>
      <c r="V141" s="186"/>
      <c r="W141" s="75"/>
      <c r="X141" s="69"/>
    </row>
    <row r="142" spans="2:24" ht="14.25" customHeight="1">
      <c r="B142" s="69" t="str">
        <f t="shared" si="5"/>
        <v>Siaha MC</v>
      </c>
      <c r="C142" s="70">
        <v>142</v>
      </c>
      <c r="D142" s="125"/>
      <c r="E142" s="191">
        <v>1</v>
      </c>
      <c r="F142" s="195" t="s">
        <v>301</v>
      </c>
      <c r="G142" s="372" t="s">
        <v>206</v>
      </c>
      <c r="H142" s="409">
        <f>'Maubawk SC'!H150+'Zero CL'!H150+'New Latawh SC'!H150+'Old Siaha SC'!H150+'College Vaih CL'!H150+'Meisatla CL'!H150+'New Coloney CL'!H150+'Phalrang SC'!H150+'Rawmibawk SC'!H150+'Siahatla SC'!H150+'New Siaha CL'!H150+'Theiva SC'!H150+'Tuipui Ferry SC'!H150+'Kawlchaw E CL'!H150+'Tuisumpu SC'!H150</f>
        <v>15</v>
      </c>
      <c r="I142" s="409">
        <f>'Maubawk SC'!I150+'Zero CL'!I150+'New Latawh SC'!I150+'Old Siaha SC'!I150+'College Vaih CL'!I150+'Meisatla CL'!I150+'New Coloney CL'!I150+'Phalrang SC'!I150+'Rawmibawk SC'!I150+'Siahatla SC'!I150+'New Siaha CL'!I150+'Theiva SC'!I150+'Tuipui Ferry SC'!I150+'Kawlchaw E CL'!I150+'Tuisumpu SC'!I150</f>
        <v>13</v>
      </c>
      <c r="J142" s="409">
        <f>'Maubawk SC'!J150+'Zero CL'!J150+'New Latawh SC'!J150+'Old Siaha SC'!J150+'College Vaih CL'!J150+'Meisatla CL'!J150+'New Coloney CL'!J150+'Phalrang SC'!J150+'Rawmibawk SC'!J150+'Siahatla SC'!J150+'New Siaha CL'!J150+'Theiva SC'!J150+'Tuipui Ferry SC'!J150+'Kawlchaw E CL'!J150+'Tuisumpu SC'!J150</f>
        <v>14</v>
      </c>
      <c r="K142" s="409">
        <f>'Maubawk SC'!K150+'Zero CL'!K150+'New Latawh SC'!K150+'Old Siaha SC'!K150+'College Vaih CL'!K150+'Meisatla CL'!K150+'New Coloney CL'!K150+'Phalrang SC'!K150+'Rawmibawk SC'!K150+'Siahatla SC'!K150+'New Siaha CL'!K150+'Theiva SC'!K150+'Tuipui Ferry SC'!K150+'Kawlchaw E CL'!K150+'Tuisumpu SC'!K150</f>
        <v>13</v>
      </c>
      <c r="L142" s="409">
        <f>'Maubawk SC'!L150+'Zero CL'!L150+'New Latawh SC'!L150+'Old Siaha SC'!L150+'College Vaih CL'!L150+'Meisatla CL'!L150+'New Coloney CL'!L150+'Phalrang SC'!L150+'Rawmibawk SC'!L150+'Siahatla SC'!L150+'New Siaha CL'!L150+'Theiva SC'!L150+'Tuipui Ferry SC'!L150+'Kawlchaw E CL'!L150+'Tuisumpu SC'!L150</f>
        <v>14</v>
      </c>
      <c r="M142" s="409">
        <f>'Maubawk SC'!M150+'Zero CL'!M150+'New Latawh SC'!M150+'Old Siaha SC'!M150+'College Vaih CL'!M150+'Meisatla CL'!M150+'New Coloney CL'!M150+'Phalrang SC'!M150+'Rawmibawk SC'!M150+'Siahatla SC'!M150+'New Siaha CL'!M150+'Theiva SC'!M150+'Tuipui Ferry SC'!M150+'Kawlchaw E CL'!M150+'Tuisumpu SC'!M150</f>
        <v>0</v>
      </c>
      <c r="N142" s="409">
        <f>'Maubawk SC'!N150+'Zero CL'!N150+'New Latawh SC'!N150+'Old Siaha SC'!N150+'College Vaih CL'!N150+'Meisatla CL'!N150+'New Coloney CL'!N150+'Phalrang SC'!N150+'Rawmibawk SC'!N150+'Siahatla SC'!N150+'New Siaha CL'!N150+'Theiva SC'!N150+'Tuipui Ferry SC'!N150+'Kawlchaw E CL'!N150+'Tuisumpu SC'!N150</f>
        <v>0</v>
      </c>
      <c r="O142" s="409">
        <f>'Maubawk SC'!O150+'Zero CL'!O150+'New Latawh SC'!O150+'Old Siaha SC'!O150+'College Vaih CL'!O150+'Meisatla CL'!O150+'New Coloney CL'!O150+'Phalrang SC'!O150+'Rawmibawk SC'!O150+'Siahatla SC'!O150+'New Siaha CL'!O150+'Theiva SC'!O150+'Tuipui Ferry SC'!O150+'Kawlchaw E CL'!O150+'Tuisumpu SC'!O150</f>
        <v>0</v>
      </c>
      <c r="P142" s="409">
        <f>'Maubawk SC'!P150+'Zero CL'!P150+'New Latawh SC'!P150+'Old Siaha SC'!P150+'College Vaih CL'!P150+'Meisatla CL'!P150+'New Coloney CL'!P150+'Phalrang SC'!P150+'Rawmibawk SC'!P150+'Siahatla SC'!P150+'New Siaha CL'!P150+'Theiva SC'!P150+'Tuipui Ferry SC'!P150+'Kawlchaw E CL'!P150+'Tuisumpu SC'!P150</f>
        <v>0</v>
      </c>
      <c r="Q142" s="409">
        <f>'Maubawk SC'!Q150+'Zero CL'!Q150+'New Latawh SC'!Q150+'Old Siaha SC'!Q150+'College Vaih CL'!Q150+'Meisatla CL'!Q150+'New Coloney CL'!Q150+'Phalrang SC'!Q150+'Rawmibawk SC'!Q150+'Siahatla SC'!Q150+'New Siaha CL'!Q150+'Theiva SC'!Q150+'Tuipui Ferry SC'!Q150+'Kawlchaw E CL'!Q150+'Tuisumpu SC'!Q150</f>
        <v>0</v>
      </c>
      <c r="R142" s="409">
        <f>'Maubawk SC'!R150+'Zero CL'!R150+'New Latawh SC'!R150+'Old Siaha SC'!R150+'College Vaih CL'!R150+'Meisatla CL'!R150+'New Coloney CL'!R150+'Phalrang SC'!R150+'Rawmibawk SC'!R150+'Siahatla SC'!R150+'New Siaha CL'!R150+'Theiva SC'!R150+'Tuipui Ferry SC'!R150+'Kawlchaw E CL'!R150+'Tuisumpu SC'!R150</f>
        <v>0</v>
      </c>
      <c r="S142" s="409">
        <f>'Maubawk SC'!S150+'Zero CL'!S150+'New Latawh SC'!S150+'Old Siaha SC'!S150+'College Vaih CL'!S150+'Meisatla CL'!S150+'New Coloney CL'!S150+'Phalrang SC'!S150+'Rawmibawk SC'!S150+'Siahatla SC'!S150+'New Siaha CL'!S150+'Theiva SC'!S150+'Tuipui Ferry SC'!S150+'Kawlchaw E CL'!S150+'Tuisumpu SC'!S150</f>
        <v>0</v>
      </c>
      <c r="T142" s="409">
        <f>'Maubawk SC'!T150+'Zero CL'!T150+'New Latawh SC'!T150+'Old Siaha SC'!T150+'College Vaih CL'!T150+'Meisatla CL'!T150+'New Coloney CL'!T150+'Phalrang SC'!T150+'Rawmibawk SC'!T150+'Siahatla SC'!T150+'New Siaha CL'!T150+'Theiva SC'!T150+'Tuipui Ferry SC'!T150+'Kawlchaw E CL'!T150+'Tuisumpu SC'!T150</f>
        <v>69</v>
      </c>
      <c r="U142" s="409">
        <f>'Maubawk SC'!U150+'Zero CL'!U150+'New Latawh SC'!U150+'Old Siaha SC'!U150+'College Vaih CL'!U150+'Meisatla CL'!U150+'New Coloney CL'!U150+'Phalrang SC'!U150+'Rawmibawk SC'!U150+'Siahatla SC'!U150+'New Siaha CL'!U150+'Theiva SC'!U150+'Tuipui Ferry SC'!U150+'Kawlchaw E CL'!U150+'Tuisumpu SC'!U150</f>
        <v>69</v>
      </c>
      <c r="V142" s="171">
        <f>IF(U142=0,0,T142/U142)</f>
        <v>1</v>
      </c>
      <c r="W142" s="164"/>
      <c r="X142" s="200"/>
    </row>
    <row r="143" spans="2:24" ht="1.5" customHeight="1">
      <c r="B143" s="69" t="str">
        <f t="shared" si="5"/>
        <v>Siaha MC</v>
      </c>
      <c r="C143" s="70">
        <v>143</v>
      </c>
      <c r="E143" s="71"/>
      <c r="F143" s="71"/>
      <c r="G143" s="227"/>
      <c r="H143" s="185"/>
      <c r="I143" s="185"/>
      <c r="J143" s="185"/>
      <c r="K143" s="185"/>
      <c r="L143" s="185"/>
      <c r="M143" s="185"/>
      <c r="N143" s="185"/>
      <c r="O143" s="185"/>
      <c r="P143" s="185"/>
      <c r="Q143" s="185"/>
      <c r="R143" s="185"/>
      <c r="S143" s="185"/>
      <c r="T143" s="74"/>
      <c r="U143" s="75"/>
      <c r="V143" s="186"/>
      <c r="W143" s="75"/>
      <c r="X143" s="69"/>
    </row>
    <row r="144" spans="2:24" ht="14.25" customHeight="1">
      <c r="B144" s="69" t="str">
        <f t="shared" si="5"/>
        <v>Siaha MC</v>
      </c>
      <c r="C144" s="70">
        <v>144</v>
      </c>
      <c r="E144" s="371" t="s">
        <v>302</v>
      </c>
      <c r="F144" s="374"/>
      <c r="G144" s="217" t="s">
        <v>59</v>
      </c>
      <c r="H144" s="218" t="s">
        <v>35</v>
      </c>
      <c r="I144" s="218" t="s">
        <v>36</v>
      </c>
      <c r="J144" s="218" t="s">
        <v>37</v>
      </c>
      <c r="K144" s="218" t="s">
        <v>38</v>
      </c>
      <c r="L144" s="218" t="s">
        <v>39</v>
      </c>
      <c r="M144" s="218" t="s">
        <v>40</v>
      </c>
      <c r="N144" s="218" t="s">
        <v>41</v>
      </c>
      <c r="O144" s="218" t="s">
        <v>42</v>
      </c>
      <c r="P144" s="218" t="s">
        <v>43</v>
      </c>
      <c r="Q144" s="218" t="s">
        <v>44</v>
      </c>
      <c r="R144" s="218" t="s">
        <v>45</v>
      </c>
      <c r="S144" s="218" t="s">
        <v>46</v>
      </c>
      <c r="T144" s="219" t="s">
        <v>47</v>
      </c>
      <c r="U144" s="220" t="s">
        <v>48</v>
      </c>
      <c r="V144" s="221" t="s">
        <v>49</v>
      </c>
      <c r="W144" s="222" t="s">
        <v>116</v>
      </c>
      <c r="X144" s="219" t="s">
        <v>51</v>
      </c>
    </row>
    <row r="145" spans="2:24" ht="1.5" customHeight="1">
      <c r="B145" s="69" t="str">
        <f t="shared" si="5"/>
        <v>Siaha MC</v>
      </c>
      <c r="C145" s="70">
        <v>145</v>
      </c>
      <c r="E145" s="70"/>
      <c r="F145" s="71"/>
      <c r="G145" s="227"/>
      <c r="H145" s="185"/>
      <c r="I145" s="185"/>
      <c r="J145" s="185"/>
      <c r="K145" s="185"/>
      <c r="L145" s="185"/>
      <c r="M145" s="185"/>
      <c r="N145" s="185"/>
      <c r="O145" s="185"/>
      <c r="P145" s="185"/>
      <c r="Q145" s="185"/>
      <c r="R145" s="185"/>
      <c r="S145" s="185"/>
      <c r="T145" s="74"/>
      <c r="U145" s="75"/>
      <c r="V145" s="186"/>
      <c r="W145" s="75"/>
      <c r="X145" s="69"/>
    </row>
    <row r="146" spans="2:24" ht="18.899999999999999" customHeight="1">
      <c r="B146" s="69" t="str">
        <f t="shared" si="5"/>
        <v>Siaha MC</v>
      </c>
      <c r="C146" s="70">
        <v>146</v>
      </c>
      <c r="E146" s="152">
        <v>1</v>
      </c>
      <c r="F146" s="168" t="s">
        <v>303</v>
      </c>
      <c r="G146" s="372" t="s">
        <v>206</v>
      </c>
      <c r="H146" s="409">
        <f>'Maubawk SC'!H154+'Zero CL'!H154+'New Latawh SC'!H154+'Old Siaha SC'!H154+'College Vaih CL'!H154+'Meisatla CL'!H154+'New Coloney CL'!H154+'Phalrang SC'!H154+'Rawmibawk SC'!H154+'Siahatla SC'!H154+'New Siaha CL'!H154+'Theiva SC'!H154+'Tuipui Ferry SC'!H154+'Kawlchaw E CL'!H154+'Tuisumpu SC'!H154</f>
        <v>15</v>
      </c>
      <c r="I146" s="409">
        <f>'Maubawk SC'!I154+'Zero CL'!I154+'New Latawh SC'!I154+'Old Siaha SC'!I154+'College Vaih CL'!I154+'Meisatla CL'!I154+'New Coloney CL'!I154+'Phalrang SC'!I154+'Rawmibawk SC'!I154+'Siahatla SC'!I154+'New Siaha CL'!I154+'Theiva SC'!I154+'Tuipui Ferry SC'!I154+'Kawlchaw E CL'!I154+'Tuisumpu SC'!I154</f>
        <v>15</v>
      </c>
      <c r="J146" s="409">
        <f>'Maubawk SC'!J154+'Zero CL'!J154+'New Latawh SC'!J154+'Old Siaha SC'!J154+'College Vaih CL'!J154+'Meisatla CL'!J154+'New Coloney CL'!J154+'Phalrang SC'!J154+'Rawmibawk SC'!J154+'Siahatla SC'!J154+'New Siaha CL'!J154+'Theiva SC'!J154+'Tuipui Ferry SC'!J154+'Kawlchaw E CL'!J154+'Tuisumpu SC'!J154</f>
        <v>15</v>
      </c>
      <c r="K146" s="409">
        <f>'Maubawk SC'!K154+'Zero CL'!K154+'New Latawh SC'!K154+'Old Siaha SC'!K154+'College Vaih CL'!K154+'Meisatla CL'!K154+'New Coloney CL'!K154+'Phalrang SC'!K154+'Rawmibawk SC'!K154+'Siahatla SC'!K154+'New Siaha CL'!K154+'Theiva SC'!K154+'Tuipui Ferry SC'!K154+'Kawlchaw E CL'!K154+'Tuisumpu SC'!K154</f>
        <v>13</v>
      </c>
      <c r="L146" s="409">
        <f>'Maubawk SC'!L154+'Zero CL'!L154+'New Latawh SC'!L154+'Old Siaha SC'!L154+'College Vaih CL'!L154+'Meisatla CL'!L154+'New Coloney CL'!L154+'Phalrang SC'!L154+'Rawmibawk SC'!L154+'Siahatla SC'!L154+'New Siaha CL'!L154+'Theiva SC'!L154+'Tuipui Ferry SC'!L154+'Kawlchaw E CL'!L154+'Tuisumpu SC'!L154</f>
        <v>14</v>
      </c>
      <c r="M146" s="409">
        <f>'Maubawk SC'!M154+'Zero CL'!M154+'New Latawh SC'!M154+'Old Siaha SC'!M154+'College Vaih CL'!M154+'Meisatla CL'!M154+'New Coloney CL'!M154+'Phalrang SC'!M154+'Rawmibawk SC'!M154+'Siahatla SC'!M154+'New Siaha CL'!M154+'Theiva SC'!M154+'Tuipui Ferry SC'!M154+'Kawlchaw E CL'!M154+'Tuisumpu SC'!M154</f>
        <v>0</v>
      </c>
      <c r="N146" s="409">
        <f>'Maubawk SC'!N154+'Zero CL'!N154+'New Latawh SC'!N154+'Old Siaha SC'!N154+'College Vaih CL'!N154+'Meisatla CL'!N154+'New Coloney CL'!N154+'Phalrang SC'!N154+'Rawmibawk SC'!N154+'Siahatla SC'!N154+'New Siaha CL'!N154+'Theiva SC'!N154+'Tuipui Ferry SC'!N154+'Kawlchaw E CL'!N154+'Tuisumpu SC'!N154</f>
        <v>0</v>
      </c>
      <c r="O146" s="409">
        <f>'Maubawk SC'!O154+'Zero CL'!O154+'New Latawh SC'!O154+'Old Siaha SC'!O154+'College Vaih CL'!O154+'Meisatla CL'!O154+'New Coloney CL'!O154+'Phalrang SC'!O154+'Rawmibawk SC'!O154+'Siahatla SC'!O154+'New Siaha CL'!O154+'Theiva SC'!O154+'Tuipui Ferry SC'!O154+'Kawlchaw E CL'!O154+'Tuisumpu SC'!O154</f>
        <v>0</v>
      </c>
      <c r="P146" s="409">
        <f>'Maubawk SC'!P154+'Zero CL'!P154+'New Latawh SC'!P154+'Old Siaha SC'!P154+'College Vaih CL'!P154+'Meisatla CL'!P154+'New Coloney CL'!P154+'Phalrang SC'!P154+'Rawmibawk SC'!P154+'Siahatla SC'!P154+'New Siaha CL'!P154+'Theiva SC'!P154+'Tuipui Ferry SC'!P154+'Kawlchaw E CL'!P154+'Tuisumpu SC'!P154</f>
        <v>0</v>
      </c>
      <c r="Q146" s="409">
        <f>'Maubawk SC'!Q154+'Zero CL'!Q154+'New Latawh SC'!Q154+'Old Siaha SC'!Q154+'College Vaih CL'!Q154+'Meisatla CL'!Q154+'New Coloney CL'!Q154+'Phalrang SC'!Q154+'Rawmibawk SC'!Q154+'Siahatla SC'!Q154+'New Siaha CL'!Q154+'Theiva SC'!Q154+'Tuipui Ferry SC'!Q154+'Kawlchaw E CL'!Q154+'Tuisumpu SC'!Q154</f>
        <v>0</v>
      </c>
      <c r="R146" s="409">
        <f>'Maubawk SC'!R154+'Zero CL'!R154+'New Latawh SC'!R154+'Old Siaha SC'!R154+'College Vaih CL'!R154+'Meisatla CL'!R154+'New Coloney CL'!R154+'Phalrang SC'!R154+'Rawmibawk SC'!R154+'Siahatla SC'!R154+'New Siaha CL'!R154+'Theiva SC'!R154+'Tuipui Ferry SC'!R154+'Kawlchaw E CL'!R154+'Tuisumpu SC'!R154</f>
        <v>0</v>
      </c>
      <c r="S146" s="409">
        <f>'Maubawk SC'!S154+'Zero CL'!S154+'New Latawh SC'!S154+'Old Siaha SC'!S154+'College Vaih CL'!S154+'Meisatla CL'!S154+'New Coloney CL'!S154+'Phalrang SC'!S154+'Rawmibawk SC'!S154+'Siahatla SC'!S154+'New Siaha CL'!S154+'Theiva SC'!S154+'Tuipui Ferry SC'!S154+'Kawlchaw E CL'!S154+'Tuisumpu SC'!S154</f>
        <v>0</v>
      </c>
      <c r="T146" s="409">
        <f>'Maubawk SC'!T154+'Zero CL'!T154+'New Latawh SC'!T154+'Old Siaha SC'!T154+'College Vaih CL'!T154+'Meisatla CL'!T154+'New Coloney CL'!T154+'Phalrang SC'!T154+'Rawmibawk SC'!T154+'Siahatla SC'!T154+'New Siaha CL'!T154+'Theiva SC'!T154+'Tuipui Ferry SC'!T154+'Kawlchaw E CL'!T154+'Tuisumpu SC'!T154</f>
        <v>72</v>
      </c>
      <c r="U146" s="409">
        <f>'Maubawk SC'!U154+'Zero CL'!U154+'New Latawh SC'!U154+'Old Siaha SC'!U154+'College Vaih CL'!U154+'Meisatla CL'!U154+'New Coloney CL'!U154+'Phalrang SC'!U154+'Rawmibawk SC'!U154+'Siahatla SC'!U154+'New Siaha CL'!U154+'Theiva SC'!U154+'Tuipui Ferry SC'!U154+'Kawlchaw E CL'!U154+'Tuisumpu SC'!U154</f>
        <v>72</v>
      </c>
      <c r="V146" s="171">
        <f>IF(U146=0,0,T146/U146)</f>
        <v>1</v>
      </c>
      <c r="W146" s="164">
        <v>10</v>
      </c>
      <c r="X146" s="200"/>
    </row>
    <row r="147" spans="2:24" ht="13.5" customHeight="1">
      <c r="B147" s="69" t="str">
        <f t="shared" si="5"/>
        <v>Siaha MC</v>
      </c>
      <c r="C147" s="70">
        <v>147</v>
      </c>
      <c r="E147" s="152">
        <v>2</v>
      </c>
      <c r="F147" s="168" t="s">
        <v>304</v>
      </c>
      <c r="G147" s="372" t="s">
        <v>206</v>
      </c>
      <c r="H147" s="409">
        <f>'Maubawk SC'!H155+'Zero CL'!H155+'New Latawh SC'!H155+'Old Siaha SC'!H155+'College Vaih CL'!H155+'Meisatla CL'!H155+'New Coloney CL'!H155+'Phalrang SC'!H155+'Rawmibawk SC'!H155+'Siahatla SC'!H155+'New Siaha CL'!H155+'Theiva SC'!H155+'Tuipui Ferry SC'!H155+'Kawlchaw E CL'!H155+'Tuisumpu SC'!H155</f>
        <v>15</v>
      </c>
      <c r="I147" s="409">
        <f>'Maubawk SC'!I155+'Zero CL'!I155+'New Latawh SC'!I155+'Old Siaha SC'!I155+'College Vaih CL'!I155+'Meisatla CL'!I155+'New Coloney CL'!I155+'Phalrang SC'!I155+'Rawmibawk SC'!I155+'Siahatla SC'!I155+'New Siaha CL'!I155+'Theiva SC'!I155+'Tuipui Ferry SC'!I155+'Kawlchaw E CL'!I155+'Tuisumpu SC'!I155</f>
        <v>15</v>
      </c>
      <c r="J147" s="409">
        <f>'Maubawk SC'!J155+'Zero CL'!J155+'New Latawh SC'!J155+'Old Siaha SC'!J155+'College Vaih CL'!J155+'Meisatla CL'!J155+'New Coloney CL'!J155+'Phalrang SC'!J155+'Rawmibawk SC'!J155+'Siahatla SC'!J155+'New Siaha CL'!J155+'Theiva SC'!J155+'Tuipui Ferry SC'!J155+'Kawlchaw E CL'!J155+'Tuisumpu SC'!J155</f>
        <v>15</v>
      </c>
      <c r="K147" s="409">
        <f>'Maubawk SC'!K155+'Zero CL'!K155+'New Latawh SC'!K155+'Old Siaha SC'!K155+'College Vaih CL'!K155+'Meisatla CL'!K155+'New Coloney CL'!K155+'Phalrang SC'!K155+'Rawmibawk SC'!K155+'Siahatla SC'!K155+'New Siaha CL'!K155+'Theiva SC'!K155+'Tuipui Ferry SC'!K155+'Kawlchaw E CL'!K155+'Tuisumpu SC'!K155</f>
        <v>13</v>
      </c>
      <c r="L147" s="409">
        <f>'Maubawk SC'!L155+'Zero CL'!L155+'New Latawh SC'!L155+'Old Siaha SC'!L155+'College Vaih CL'!L155+'Meisatla CL'!L155+'New Coloney CL'!L155+'Phalrang SC'!L155+'Rawmibawk SC'!L155+'Siahatla SC'!L155+'New Siaha CL'!L155+'Theiva SC'!L155+'Tuipui Ferry SC'!L155+'Kawlchaw E CL'!L155+'Tuisumpu SC'!L155</f>
        <v>14</v>
      </c>
      <c r="M147" s="409">
        <f>'Maubawk SC'!M155+'Zero CL'!M155+'New Latawh SC'!M155+'Old Siaha SC'!M155+'College Vaih CL'!M155+'Meisatla CL'!M155+'New Coloney CL'!M155+'Phalrang SC'!M155+'Rawmibawk SC'!M155+'Siahatla SC'!M155+'New Siaha CL'!M155+'Theiva SC'!M155+'Tuipui Ferry SC'!M155+'Kawlchaw E CL'!M155+'Tuisumpu SC'!M155</f>
        <v>0</v>
      </c>
      <c r="N147" s="409">
        <f>'Maubawk SC'!N155+'Zero CL'!N155+'New Latawh SC'!N155+'Old Siaha SC'!N155+'College Vaih CL'!N155+'Meisatla CL'!N155+'New Coloney CL'!N155+'Phalrang SC'!N155+'Rawmibawk SC'!N155+'Siahatla SC'!N155+'New Siaha CL'!N155+'Theiva SC'!N155+'Tuipui Ferry SC'!N155+'Kawlchaw E CL'!N155+'Tuisumpu SC'!N155</f>
        <v>0</v>
      </c>
      <c r="O147" s="409">
        <f>'Maubawk SC'!O155+'Zero CL'!O155+'New Latawh SC'!O155+'Old Siaha SC'!O155+'College Vaih CL'!O155+'Meisatla CL'!O155+'New Coloney CL'!O155+'Phalrang SC'!O155+'Rawmibawk SC'!O155+'Siahatla SC'!O155+'New Siaha CL'!O155+'Theiva SC'!O155+'Tuipui Ferry SC'!O155+'Kawlchaw E CL'!O155+'Tuisumpu SC'!O155</f>
        <v>0</v>
      </c>
      <c r="P147" s="409">
        <f>'Maubawk SC'!P155+'Zero CL'!P155+'New Latawh SC'!P155+'Old Siaha SC'!P155+'College Vaih CL'!P155+'Meisatla CL'!P155+'New Coloney CL'!P155+'Phalrang SC'!P155+'Rawmibawk SC'!P155+'Siahatla SC'!P155+'New Siaha CL'!P155+'Theiva SC'!P155+'Tuipui Ferry SC'!P155+'Kawlchaw E CL'!P155+'Tuisumpu SC'!P155</f>
        <v>0</v>
      </c>
      <c r="Q147" s="409">
        <f>'Maubawk SC'!Q155+'Zero CL'!Q155+'New Latawh SC'!Q155+'Old Siaha SC'!Q155+'College Vaih CL'!Q155+'Meisatla CL'!Q155+'New Coloney CL'!Q155+'Phalrang SC'!Q155+'Rawmibawk SC'!Q155+'Siahatla SC'!Q155+'New Siaha CL'!Q155+'Theiva SC'!Q155+'Tuipui Ferry SC'!Q155+'Kawlchaw E CL'!Q155+'Tuisumpu SC'!Q155</f>
        <v>0</v>
      </c>
      <c r="R147" s="409">
        <f>'Maubawk SC'!R155+'Zero CL'!R155+'New Latawh SC'!R155+'Old Siaha SC'!R155+'College Vaih CL'!R155+'Meisatla CL'!R155+'New Coloney CL'!R155+'Phalrang SC'!R155+'Rawmibawk SC'!R155+'Siahatla SC'!R155+'New Siaha CL'!R155+'Theiva SC'!R155+'Tuipui Ferry SC'!R155+'Kawlchaw E CL'!R155+'Tuisumpu SC'!R155</f>
        <v>0</v>
      </c>
      <c r="S147" s="409">
        <f>'Maubawk SC'!S155+'Zero CL'!S155+'New Latawh SC'!S155+'Old Siaha SC'!S155+'College Vaih CL'!S155+'Meisatla CL'!S155+'New Coloney CL'!S155+'Phalrang SC'!S155+'Rawmibawk SC'!S155+'Siahatla SC'!S155+'New Siaha CL'!S155+'Theiva SC'!S155+'Tuipui Ferry SC'!S155+'Kawlchaw E CL'!S155+'Tuisumpu SC'!S155</f>
        <v>0</v>
      </c>
      <c r="T147" s="409">
        <f>'Maubawk SC'!T155+'Zero CL'!T155+'New Latawh SC'!T155+'Old Siaha SC'!T155+'College Vaih CL'!T155+'Meisatla CL'!T155+'New Coloney CL'!T155+'Phalrang SC'!T155+'Rawmibawk SC'!T155+'Siahatla SC'!T155+'New Siaha CL'!T155+'Theiva SC'!T155+'Tuipui Ferry SC'!T155+'Kawlchaw E CL'!T155+'Tuisumpu SC'!T155</f>
        <v>72</v>
      </c>
      <c r="U147" s="409">
        <f>'Maubawk SC'!U155+'Zero CL'!U155+'New Latawh SC'!U155+'Old Siaha SC'!U155+'College Vaih CL'!U155+'Meisatla CL'!U155+'New Coloney CL'!U155+'Phalrang SC'!U155+'Rawmibawk SC'!U155+'Siahatla SC'!U155+'New Siaha CL'!U155+'Theiva SC'!U155+'Tuipui Ferry SC'!U155+'Kawlchaw E CL'!U155+'Tuisumpu SC'!U155</f>
        <v>72</v>
      </c>
      <c r="V147" s="171">
        <f>IF(U147=0,0,T147/U147)</f>
        <v>1</v>
      </c>
      <c r="W147" s="164"/>
      <c r="X147" s="200"/>
    </row>
    <row r="148" spans="2:24" ht="1.5" customHeight="1">
      <c r="B148" s="69" t="str">
        <f t="shared" si="5"/>
        <v>Siaha MC</v>
      </c>
      <c r="C148" s="70">
        <v>148</v>
      </c>
      <c r="E148" s="70"/>
      <c r="F148" s="71"/>
      <c r="G148" s="227"/>
      <c r="H148" s="185"/>
      <c r="I148" s="185"/>
      <c r="J148" s="185"/>
      <c r="K148" s="185"/>
      <c r="L148" s="185"/>
      <c r="M148" s="185"/>
      <c r="N148" s="185"/>
      <c r="O148" s="185"/>
      <c r="P148" s="185"/>
      <c r="Q148" s="185"/>
      <c r="R148" s="185"/>
      <c r="S148" s="185"/>
      <c r="T148" s="74"/>
      <c r="U148" s="75"/>
      <c r="V148" s="186"/>
      <c r="W148" s="75"/>
      <c r="X148" s="69"/>
    </row>
    <row r="149" spans="2:24" ht="14.25" customHeight="1">
      <c r="B149" s="69" t="str">
        <f t="shared" si="5"/>
        <v>Siaha MC</v>
      </c>
      <c r="C149" s="70">
        <v>149</v>
      </c>
      <c r="E149" s="371" t="s">
        <v>305</v>
      </c>
      <c r="F149" s="374"/>
      <c r="G149" s="217" t="s">
        <v>59</v>
      </c>
      <c r="H149" s="218" t="s">
        <v>35</v>
      </c>
      <c r="I149" s="218" t="s">
        <v>36</v>
      </c>
      <c r="J149" s="218" t="s">
        <v>37</v>
      </c>
      <c r="K149" s="218" t="s">
        <v>38</v>
      </c>
      <c r="L149" s="218" t="s">
        <v>39</v>
      </c>
      <c r="M149" s="218" t="s">
        <v>40</v>
      </c>
      <c r="N149" s="218" t="s">
        <v>41</v>
      </c>
      <c r="O149" s="218" t="s">
        <v>42</v>
      </c>
      <c r="P149" s="218" t="s">
        <v>43</v>
      </c>
      <c r="Q149" s="218" t="s">
        <v>44</v>
      </c>
      <c r="R149" s="218" t="s">
        <v>45</v>
      </c>
      <c r="S149" s="218" t="s">
        <v>46</v>
      </c>
      <c r="T149" s="219" t="s">
        <v>47</v>
      </c>
      <c r="U149" s="220" t="s">
        <v>48</v>
      </c>
      <c r="V149" s="221" t="s">
        <v>49</v>
      </c>
      <c r="W149" s="222" t="s">
        <v>116</v>
      </c>
      <c r="X149" s="219" t="s">
        <v>51</v>
      </c>
    </row>
    <row r="150" spans="2:24" ht="1.5" customHeight="1">
      <c r="B150" s="69" t="str">
        <f t="shared" si="5"/>
        <v>Siaha MC</v>
      </c>
      <c r="C150" s="70">
        <v>150</v>
      </c>
      <c r="E150" s="70"/>
      <c r="F150" s="71"/>
      <c r="G150" s="227"/>
      <c r="H150" s="185"/>
      <c r="I150" s="185"/>
      <c r="J150" s="185"/>
      <c r="K150" s="185"/>
      <c r="L150" s="185"/>
      <c r="M150" s="185"/>
      <c r="N150" s="185"/>
      <c r="O150" s="185"/>
      <c r="P150" s="185"/>
      <c r="Q150" s="185"/>
      <c r="R150" s="185"/>
      <c r="S150" s="185"/>
      <c r="T150" s="74"/>
      <c r="U150" s="75"/>
      <c r="V150" s="186"/>
      <c r="W150" s="75"/>
      <c r="X150" s="69"/>
    </row>
    <row r="151" spans="2:24" ht="21.6" customHeight="1">
      <c r="B151" s="69" t="str">
        <f t="shared" si="5"/>
        <v>Siaha MC</v>
      </c>
      <c r="C151" s="70">
        <v>151</v>
      </c>
      <c r="E151" s="191">
        <v>1</v>
      </c>
      <c r="F151" s="240" t="s">
        <v>306</v>
      </c>
      <c r="G151" s="372" t="s">
        <v>206</v>
      </c>
      <c r="H151" s="409">
        <f>'Maubawk SC'!H159+'Zero CL'!H159+'New Latawh SC'!H159+'Old Siaha SC'!H159+'College Vaih CL'!H159+'Meisatla CL'!H159+'New Coloney CL'!H159+'Phalrang SC'!H159+'Rawmibawk SC'!H159+'Siahatla SC'!H159+'New Siaha CL'!H159+'Theiva SC'!H159+'Tuipui Ferry SC'!H159+'Kawlchaw E CL'!H159+'Tuisumpu SC'!H159</f>
        <v>15</v>
      </c>
      <c r="I151" s="409">
        <f>'Maubawk SC'!I159+'Zero CL'!I159+'New Latawh SC'!I159+'Old Siaha SC'!I159+'College Vaih CL'!I159+'Meisatla CL'!I159+'New Coloney CL'!I159+'Phalrang SC'!I159+'Rawmibawk SC'!I159+'Siahatla SC'!I159+'New Siaha CL'!I159+'Theiva SC'!I159+'Tuipui Ferry SC'!I159+'Kawlchaw E CL'!I159+'Tuisumpu SC'!I159</f>
        <v>15</v>
      </c>
      <c r="J151" s="409">
        <f>'Maubawk SC'!J159+'Zero CL'!J159+'New Latawh SC'!J159+'Old Siaha SC'!J159+'College Vaih CL'!J159+'Meisatla CL'!J159+'New Coloney CL'!J159+'Phalrang SC'!J159+'Rawmibawk SC'!J159+'Siahatla SC'!J159+'New Siaha CL'!J159+'Theiva SC'!J159+'Tuipui Ferry SC'!J159+'Kawlchaw E CL'!J159+'Tuisumpu SC'!J159</f>
        <v>15</v>
      </c>
      <c r="K151" s="409">
        <f>'Maubawk SC'!K159+'Zero CL'!K159+'New Latawh SC'!K159+'Old Siaha SC'!K159+'College Vaih CL'!K159+'Meisatla CL'!K159+'New Coloney CL'!K159+'Phalrang SC'!K159+'Rawmibawk SC'!K159+'Siahatla SC'!K159+'New Siaha CL'!K159+'Theiva SC'!K159+'Tuipui Ferry SC'!K159+'Kawlchaw E CL'!K159+'Tuisumpu SC'!K159</f>
        <v>13</v>
      </c>
      <c r="L151" s="409">
        <f>'Maubawk SC'!L159+'Zero CL'!L159+'New Latawh SC'!L159+'Old Siaha SC'!L159+'College Vaih CL'!L159+'Meisatla CL'!L159+'New Coloney CL'!L159+'Phalrang SC'!L159+'Rawmibawk SC'!L159+'Siahatla SC'!L159+'New Siaha CL'!L159+'Theiva SC'!L159+'Tuipui Ferry SC'!L159+'Kawlchaw E CL'!L159+'Tuisumpu SC'!L159</f>
        <v>14</v>
      </c>
      <c r="M151" s="409">
        <f>'Maubawk SC'!M159+'Zero CL'!M159+'New Latawh SC'!M159+'Old Siaha SC'!M159+'College Vaih CL'!M159+'Meisatla CL'!M159+'New Coloney CL'!M159+'Phalrang SC'!M159+'Rawmibawk SC'!M159+'Siahatla SC'!M159+'New Siaha CL'!M159+'Theiva SC'!M159+'Tuipui Ferry SC'!M159+'Kawlchaw E CL'!M159+'Tuisumpu SC'!M159</f>
        <v>0</v>
      </c>
      <c r="N151" s="409">
        <f>'Maubawk SC'!N159+'Zero CL'!N159+'New Latawh SC'!N159+'Old Siaha SC'!N159+'College Vaih CL'!N159+'Meisatla CL'!N159+'New Coloney CL'!N159+'Phalrang SC'!N159+'Rawmibawk SC'!N159+'Siahatla SC'!N159+'New Siaha CL'!N159+'Theiva SC'!N159+'Tuipui Ferry SC'!N159+'Kawlchaw E CL'!N159+'Tuisumpu SC'!N159</f>
        <v>0</v>
      </c>
      <c r="O151" s="409">
        <f>'Maubawk SC'!O159+'Zero CL'!O159+'New Latawh SC'!O159+'Old Siaha SC'!O159+'College Vaih CL'!O159+'Meisatla CL'!O159+'New Coloney CL'!O159+'Phalrang SC'!O159+'Rawmibawk SC'!O159+'Siahatla SC'!O159+'New Siaha CL'!O159+'Theiva SC'!O159+'Tuipui Ferry SC'!O159+'Kawlchaw E CL'!O159+'Tuisumpu SC'!O159</f>
        <v>0</v>
      </c>
      <c r="P151" s="409">
        <f>'Maubawk SC'!P159+'Zero CL'!P159+'New Latawh SC'!P159+'Old Siaha SC'!P159+'College Vaih CL'!P159+'Meisatla CL'!P159+'New Coloney CL'!P159+'Phalrang SC'!P159+'Rawmibawk SC'!P159+'Siahatla SC'!P159+'New Siaha CL'!P159+'Theiva SC'!P159+'Tuipui Ferry SC'!P159+'Kawlchaw E CL'!P159+'Tuisumpu SC'!P159</f>
        <v>0</v>
      </c>
      <c r="Q151" s="409">
        <f>'Maubawk SC'!Q159+'Zero CL'!Q159+'New Latawh SC'!Q159+'Old Siaha SC'!Q159+'College Vaih CL'!Q159+'Meisatla CL'!Q159+'New Coloney CL'!Q159+'Phalrang SC'!Q159+'Rawmibawk SC'!Q159+'Siahatla SC'!Q159+'New Siaha CL'!Q159+'Theiva SC'!Q159+'Tuipui Ferry SC'!Q159+'Kawlchaw E CL'!Q159+'Tuisumpu SC'!Q159</f>
        <v>0</v>
      </c>
      <c r="R151" s="409">
        <f>'Maubawk SC'!R159+'Zero CL'!R159+'New Latawh SC'!R159+'Old Siaha SC'!R159+'College Vaih CL'!R159+'Meisatla CL'!R159+'New Coloney CL'!R159+'Phalrang SC'!R159+'Rawmibawk SC'!R159+'Siahatla SC'!R159+'New Siaha CL'!R159+'Theiva SC'!R159+'Tuipui Ferry SC'!R159+'Kawlchaw E CL'!R159+'Tuisumpu SC'!R159</f>
        <v>0</v>
      </c>
      <c r="S151" s="409">
        <f>'Maubawk SC'!S159+'Zero CL'!S159+'New Latawh SC'!S159+'Old Siaha SC'!S159+'College Vaih CL'!S159+'Meisatla CL'!S159+'New Coloney CL'!S159+'Phalrang SC'!S159+'Rawmibawk SC'!S159+'Siahatla SC'!S159+'New Siaha CL'!S159+'Theiva SC'!S159+'Tuipui Ferry SC'!S159+'Kawlchaw E CL'!S159+'Tuisumpu SC'!S159</f>
        <v>0</v>
      </c>
      <c r="T151" s="409">
        <f>'Maubawk SC'!T159+'Zero CL'!T159+'New Latawh SC'!T159+'Old Siaha SC'!T159+'College Vaih CL'!T159+'Meisatla CL'!T159+'New Coloney CL'!T159+'Phalrang SC'!T159+'Rawmibawk SC'!T159+'Siahatla SC'!T159+'New Siaha CL'!T159+'Theiva SC'!T159+'Tuipui Ferry SC'!T159+'Kawlchaw E CL'!T159+'Tuisumpu SC'!T159</f>
        <v>72</v>
      </c>
      <c r="U151" s="409">
        <f>'Maubawk SC'!U159+'Zero CL'!U159+'New Latawh SC'!U159+'Old Siaha SC'!U159+'College Vaih CL'!U159+'Meisatla CL'!U159+'New Coloney CL'!U159+'Phalrang SC'!U159+'Rawmibawk SC'!U159+'Siahatla SC'!U159+'New Siaha CL'!U159+'Theiva SC'!U159+'Tuipui Ferry SC'!U159+'Kawlchaw E CL'!U159+'Tuisumpu SC'!U159</f>
        <v>72</v>
      </c>
      <c r="V151" s="171">
        <f>IF(U151=0,0,T151/U151)</f>
        <v>1</v>
      </c>
      <c r="W151" s="164">
        <v>5</v>
      </c>
      <c r="X151" s="200"/>
    </row>
    <row r="152" spans="2:24" ht="1.5" customHeight="1">
      <c r="B152" s="69" t="str">
        <f t="shared" si="5"/>
        <v>Siaha MC</v>
      </c>
      <c r="C152" s="70">
        <v>152</v>
      </c>
      <c r="D152" s="125"/>
      <c r="E152" s="70"/>
      <c r="F152" s="183"/>
      <c r="G152" s="181"/>
      <c r="H152" s="185"/>
      <c r="I152" s="185"/>
      <c r="J152" s="185"/>
      <c r="K152" s="185"/>
      <c r="L152" s="185"/>
      <c r="M152" s="185"/>
      <c r="N152" s="185"/>
      <c r="O152" s="185"/>
      <c r="P152" s="185"/>
      <c r="Q152" s="185"/>
      <c r="R152" s="185"/>
      <c r="S152" s="185"/>
      <c r="T152" s="74"/>
      <c r="U152" s="75"/>
      <c r="V152" s="186"/>
      <c r="W152" s="75"/>
      <c r="X152" s="69"/>
    </row>
    <row r="153" spans="2:24" ht="14.25" customHeight="1">
      <c r="B153" s="69" t="str">
        <f t="shared" si="5"/>
        <v>Siaha MC</v>
      </c>
      <c r="C153" s="70">
        <v>153</v>
      </c>
      <c r="D153" s="125"/>
      <c r="E153" s="371" t="s">
        <v>308</v>
      </c>
      <c r="F153" s="216"/>
      <c r="G153" s="217" t="s">
        <v>59</v>
      </c>
      <c r="H153" s="218" t="s">
        <v>35</v>
      </c>
      <c r="I153" s="218" t="s">
        <v>36</v>
      </c>
      <c r="J153" s="218" t="s">
        <v>37</v>
      </c>
      <c r="K153" s="218" t="s">
        <v>38</v>
      </c>
      <c r="L153" s="218" t="s">
        <v>39</v>
      </c>
      <c r="M153" s="218" t="s">
        <v>40</v>
      </c>
      <c r="N153" s="218" t="s">
        <v>41</v>
      </c>
      <c r="O153" s="218" t="s">
        <v>42</v>
      </c>
      <c r="P153" s="218" t="s">
        <v>43</v>
      </c>
      <c r="Q153" s="218" t="s">
        <v>44</v>
      </c>
      <c r="R153" s="218" t="s">
        <v>45</v>
      </c>
      <c r="S153" s="218" t="s">
        <v>46</v>
      </c>
      <c r="T153" s="219" t="s">
        <v>47</v>
      </c>
      <c r="U153" s="220" t="s">
        <v>48</v>
      </c>
      <c r="V153" s="221" t="s">
        <v>49</v>
      </c>
      <c r="W153" s="222" t="s">
        <v>116</v>
      </c>
      <c r="X153" s="219" t="s">
        <v>51</v>
      </c>
    </row>
    <row r="154" spans="2:24" ht="1.5" customHeight="1">
      <c r="B154" s="69" t="str">
        <f t="shared" si="5"/>
        <v>Siaha MC</v>
      </c>
      <c r="C154" s="70">
        <v>154</v>
      </c>
      <c r="D154" s="125"/>
      <c r="E154" s="70"/>
      <c r="F154" s="183"/>
      <c r="G154" s="181"/>
      <c r="H154" s="185"/>
      <c r="I154" s="185"/>
      <c r="J154" s="185"/>
      <c r="K154" s="185"/>
      <c r="L154" s="185"/>
      <c r="M154" s="185"/>
      <c r="N154" s="185"/>
      <c r="O154" s="185"/>
      <c r="P154" s="185"/>
      <c r="Q154" s="185"/>
      <c r="R154" s="185"/>
      <c r="S154" s="185"/>
      <c r="T154" s="74"/>
      <c r="U154" s="75"/>
      <c r="V154" s="186"/>
      <c r="W154" s="75"/>
      <c r="X154" s="69"/>
    </row>
    <row r="155" spans="2:24" ht="14.25" customHeight="1">
      <c r="B155" s="69" t="str">
        <f t="shared" si="5"/>
        <v>Siaha MC</v>
      </c>
      <c r="C155" s="70">
        <v>155</v>
      </c>
      <c r="D155" s="125"/>
      <c r="E155" s="152">
        <v>1</v>
      </c>
      <c r="F155" s="349" t="s">
        <v>309</v>
      </c>
      <c r="G155" s="193" t="s">
        <v>310</v>
      </c>
      <c r="H155" s="409">
        <f>'Maubawk SC'!H163+'Zero CL'!H163+'New Latawh SC'!H163+'Old Siaha SC'!H163+'College Vaih CL'!H163+'Meisatla CL'!H163+'New Coloney CL'!H163+'Phalrang SC'!H163+'Rawmibawk SC'!H163+'Siahatla SC'!H163+'New Siaha CL'!H163+'Theiva SC'!H163+'Tuipui Ferry SC'!H163+'Kawlchaw E CL'!H163+'Tuisumpu SC'!H163</f>
        <v>1898</v>
      </c>
      <c r="I155" s="409">
        <f>'Maubawk SC'!I163+'Zero CL'!I163+'New Latawh SC'!I163+'Old Siaha SC'!I163+'College Vaih CL'!I163+'Meisatla CL'!I163+'New Coloney CL'!I163+'Phalrang SC'!I163+'Rawmibawk SC'!I163+'Siahatla SC'!I163+'New Siaha CL'!I163+'Theiva SC'!I163+'Tuipui Ferry SC'!I163+'Kawlchaw E CL'!I163+'Tuisumpu SC'!I163</f>
        <v>1517</v>
      </c>
      <c r="J155" s="409">
        <f>'Maubawk SC'!J163+'Zero CL'!J163+'New Latawh SC'!J163+'Old Siaha SC'!J163+'College Vaih CL'!J163+'Meisatla CL'!J163+'New Coloney CL'!J163+'Phalrang SC'!J163+'Rawmibawk SC'!J163+'Siahatla SC'!J163+'New Siaha CL'!J163+'Theiva SC'!J163+'Tuipui Ferry SC'!J163+'Kawlchaw E CL'!J163+'Tuisumpu SC'!J163</f>
        <v>1549</v>
      </c>
      <c r="K155" s="409">
        <f>'Maubawk SC'!K163+'Zero CL'!K163+'New Latawh SC'!K163+'Old Siaha SC'!K163+'College Vaih CL'!K163+'Meisatla CL'!K163+'New Coloney CL'!K163+'Phalrang SC'!K163+'Rawmibawk SC'!K163+'Siahatla SC'!K163+'New Siaha CL'!K163+'Theiva SC'!K163+'Tuipui Ferry SC'!K163+'Kawlchaw E CL'!K163+'Tuisumpu SC'!K163</f>
        <v>1395</v>
      </c>
      <c r="L155" s="409">
        <f>'Maubawk SC'!L163+'Zero CL'!L163+'New Latawh SC'!L163+'Old Siaha SC'!L163+'College Vaih CL'!L163+'Meisatla CL'!L163+'New Coloney CL'!L163+'Phalrang SC'!L163+'Rawmibawk SC'!L163+'Siahatla SC'!L163+'New Siaha CL'!L163+'Theiva SC'!L163+'Tuipui Ferry SC'!L163+'Kawlchaw E CL'!L163+'Tuisumpu SC'!L163</f>
        <v>1468</v>
      </c>
      <c r="M155" s="409">
        <f>'Maubawk SC'!M163+'Zero CL'!M163+'New Latawh SC'!M163+'Old Siaha SC'!M163+'College Vaih CL'!M163+'Meisatla CL'!M163+'New Coloney CL'!M163+'Phalrang SC'!M163+'Rawmibawk SC'!M163+'Siahatla SC'!M163+'New Siaha CL'!M163+'Theiva SC'!M163+'Tuipui Ferry SC'!M163+'Kawlchaw E CL'!M163+'Tuisumpu SC'!M163</f>
        <v>0</v>
      </c>
      <c r="N155" s="409">
        <f>'Maubawk SC'!N163+'Zero CL'!N163+'New Latawh SC'!N163+'Old Siaha SC'!N163+'College Vaih CL'!N163+'Meisatla CL'!N163+'New Coloney CL'!N163+'Phalrang SC'!N163+'Rawmibawk SC'!N163+'Siahatla SC'!N163+'New Siaha CL'!N163+'Theiva SC'!N163+'Tuipui Ferry SC'!N163+'Kawlchaw E CL'!N163+'Tuisumpu SC'!N163</f>
        <v>0</v>
      </c>
      <c r="O155" s="409">
        <f>'Maubawk SC'!O163+'Zero CL'!O163+'New Latawh SC'!O163+'Old Siaha SC'!O163+'College Vaih CL'!O163+'Meisatla CL'!O163+'New Coloney CL'!O163+'Phalrang SC'!O163+'Rawmibawk SC'!O163+'Siahatla SC'!O163+'New Siaha CL'!O163+'Theiva SC'!O163+'Tuipui Ferry SC'!O163+'Kawlchaw E CL'!O163+'Tuisumpu SC'!O163</f>
        <v>0</v>
      </c>
      <c r="P155" s="409">
        <f>'Maubawk SC'!P163+'Zero CL'!P163+'New Latawh SC'!P163+'Old Siaha SC'!P163+'College Vaih CL'!P163+'Meisatla CL'!P163+'New Coloney CL'!P163+'Phalrang SC'!P163+'Rawmibawk SC'!P163+'Siahatla SC'!P163+'New Siaha CL'!P163+'Theiva SC'!P163+'Tuipui Ferry SC'!P163+'Kawlchaw E CL'!P163+'Tuisumpu SC'!P163</f>
        <v>0</v>
      </c>
      <c r="Q155" s="409">
        <f>'Maubawk SC'!Q163+'Zero CL'!Q163+'New Latawh SC'!Q163+'Old Siaha SC'!Q163+'College Vaih CL'!Q163+'Meisatla CL'!Q163+'New Coloney CL'!Q163+'Phalrang SC'!Q163+'Rawmibawk SC'!Q163+'Siahatla SC'!Q163+'New Siaha CL'!Q163+'Theiva SC'!Q163+'Tuipui Ferry SC'!Q163+'Kawlchaw E CL'!Q163+'Tuisumpu SC'!Q163</f>
        <v>0</v>
      </c>
      <c r="R155" s="409">
        <f>'Maubawk SC'!R163+'Zero CL'!R163+'New Latawh SC'!R163+'Old Siaha SC'!R163+'College Vaih CL'!R163+'Meisatla CL'!R163+'New Coloney CL'!R163+'Phalrang SC'!R163+'Rawmibawk SC'!R163+'Siahatla SC'!R163+'New Siaha CL'!R163+'Theiva SC'!R163+'Tuipui Ferry SC'!R163+'Kawlchaw E CL'!R163+'Tuisumpu SC'!R163</f>
        <v>0</v>
      </c>
      <c r="S155" s="409">
        <f>'Maubawk SC'!S163+'Zero CL'!S163+'New Latawh SC'!S163+'Old Siaha SC'!S163+'College Vaih CL'!S163+'Meisatla CL'!S163+'New Coloney CL'!S163+'Phalrang SC'!S163+'Rawmibawk SC'!S163+'Siahatla SC'!S163+'New Siaha CL'!S163+'Theiva SC'!S163+'Tuipui Ferry SC'!S163+'Kawlchaw E CL'!S163+'Tuisumpu SC'!S163</f>
        <v>0</v>
      </c>
      <c r="T155" s="409">
        <f>'Maubawk SC'!T163+'Zero CL'!T163+'New Latawh SC'!T163+'Old Siaha SC'!T163+'College Vaih CL'!T163+'Meisatla CL'!T163+'New Coloney CL'!T163+'Phalrang SC'!T163+'Rawmibawk SC'!T163+'Siahatla SC'!T163+'New Siaha CL'!T163+'Theiva SC'!T163+'Tuipui Ferry SC'!T163+'Kawlchaw E CL'!T163+'Tuisumpu SC'!T163</f>
        <v>7827</v>
      </c>
      <c r="U155" s="409">
        <f>'Maubawk SC'!U163+'Zero CL'!U163+'New Latawh SC'!U163+'Old Siaha SC'!U163+'College Vaih CL'!U163+'Meisatla CL'!U163+'New Coloney CL'!U163+'Phalrang SC'!U163+'Rawmibawk SC'!U163+'Siahatla SC'!U163+'New Siaha CL'!U163+'Theiva SC'!U163+'Tuipui Ferry SC'!U163+'Kawlchaw E CL'!U163+'Tuisumpu SC'!U163</f>
        <v>14843.600000000002</v>
      </c>
      <c r="V155" s="171">
        <f t="shared" ref="V155:V160" si="6">IF(U155=0,0,T155/U155)</f>
        <v>0.5272979600635963</v>
      </c>
      <c r="W155" s="164">
        <v>5</v>
      </c>
      <c r="X155" s="200" t="s">
        <v>796</v>
      </c>
    </row>
    <row r="156" spans="2:24" ht="20.25" customHeight="1">
      <c r="B156" s="69" t="str">
        <f t="shared" si="5"/>
        <v>Siaha MC</v>
      </c>
      <c r="C156" s="70">
        <v>156</v>
      </c>
      <c r="D156" s="125"/>
      <c r="E156" s="152">
        <v>2</v>
      </c>
      <c r="F156" s="195" t="s">
        <v>311</v>
      </c>
      <c r="G156" s="193" t="s">
        <v>705</v>
      </c>
      <c r="H156" s="409">
        <f>'Maubawk SC'!H164+'Zero CL'!H164+'New Latawh SC'!H164+'Old Siaha SC'!H164+'College Vaih CL'!H164+'Meisatla CL'!H164+'New Coloney CL'!H164+'Phalrang SC'!H164+'Rawmibawk SC'!H164+'Siahatla SC'!H164+'New Siaha CL'!H164+'Theiva SC'!H164+'Tuipui Ferry SC'!H164+'Kawlchaw E CL'!H164+'Tuisumpu SC'!H164</f>
        <v>110</v>
      </c>
      <c r="I156" s="409">
        <f>'Maubawk SC'!I164+'Zero CL'!I164+'New Latawh SC'!I164+'Old Siaha SC'!I164+'College Vaih CL'!I164+'Meisatla CL'!I164+'New Coloney CL'!I164+'Phalrang SC'!I164+'Rawmibawk SC'!I164+'Siahatla SC'!I164+'New Siaha CL'!I164+'Theiva SC'!I164+'Tuipui Ferry SC'!I164+'Kawlchaw E CL'!I164+'Tuisumpu SC'!I164</f>
        <v>54</v>
      </c>
      <c r="J156" s="409">
        <f>'Maubawk SC'!J164+'Zero CL'!J164+'New Latawh SC'!J164+'Old Siaha SC'!J164+'College Vaih CL'!J164+'Meisatla CL'!J164+'New Coloney CL'!J164+'Phalrang SC'!J164+'Rawmibawk SC'!J164+'Siahatla SC'!J164+'New Siaha CL'!J164+'Theiva SC'!J164+'Tuipui Ferry SC'!J164+'Kawlchaw E CL'!J164+'Tuisumpu SC'!J164</f>
        <v>53</v>
      </c>
      <c r="K156" s="409">
        <f>'Maubawk SC'!K164+'Zero CL'!K164+'New Latawh SC'!K164+'Old Siaha SC'!K164+'College Vaih CL'!K164+'Meisatla CL'!K164+'New Coloney CL'!K164+'Phalrang SC'!K164+'Rawmibawk SC'!K164+'Siahatla SC'!K164+'New Siaha CL'!K164+'Theiva SC'!K164+'Tuipui Ferry SC'!K164+'Kawlchaw E CL'!K164+'Tuisumpu SC'!K164</f>
        <v>25</v>
      </c>
      <c r="L156" s="409">
        <f>'Maubawk SC'!L164+'Zero CL'!L164+'New Latawh SC'!L164+'Old Siaha SC'!L164+'College Vaih CL'!L164+'Meisatla CL'!L164+'New Coloney CL'!L164+'Phalrang SC'!L164+'Rawmibawk SC'!L164+'Siahatla SC'!L164+'New Siaha CL'!L164+'Theiva SC'!L164+'Tuipui Ferry SC'!L164+'Kawlchaw E CL'!L164+'Tuisumpu SC'!L164</f>
        <v>84</v>
      </c>
      <c r="M156" s="409">
        <f>'Maubawk SC'!M164+'Zero CL'!M164+'New Latawh SC'!M164+'Old Siaha SC'!M164+'College Vaih CL'!M164+'Meisatla CL'!M164+'New Coloney CL'!M164+'Phalrang SC'!M164+'Rawmibawk SC'!M164+'Siahatla SC'!M164+'New Siaha CL'!M164+'Theiva SC'!M164+'Tuipui Ferry SC'!M164+'Kawlchaw E CL'!M164+'Tuisumpu SC'!M164</f>
        <v>0</v>
      </c>
      <c r="N156" s="409">
        <f>'Maubawk SC'!N164+'Zero CL'!N164+'New Latawh SC'!N164+'Old Siaha SC'!N164+'College Vaih CL'!N164+'Meisatla CL'!N164+'New Coloney CL'!N164+'Phalrang SC'!N164+'Rawmibawk SC'!N164+'Siahatla SC'!N164+'New Siaha CL'!N164+'Theiva SC'!N164+'Tuipui Ferry SC'!N164+'Kawlchaw E CL'!N164+'Tuisumpu SC'!N164</f>
        <v>0</v>
      </c>
      <c r="O156" s="409">
        <f>'Maubawk SC'!O164+'Zero CL'!O164+'New Latawh SC'!O164+'Old Siaha SC'!O164+'College Vaih CL'!O164+'Meisatla CL'!O164+'New Coloney CL'!O164+'Phalrang SC'!O164+'Rawmibawk SC'!O164+'Siahatla SC'!O164+'New Siaha CL'!O164+'Theiva SC'!O164+'Tuipui Ferry SC'!O164+'Kawlchaw E CL'!O164+'Tuisumpu SC'!O164</f>
        <v>0</v>
      </c>
      <c r="P156" s="409">
        <f>'Maubawk SC'!P164+'Zero CL'!P164+'New Latawh SC'!P164+'Old Siaha SC'!P164+'College Vaih CL'!P164+'Meisatla CL'!P164+'New Coloney CL'!P164+'Phalrang SC'!P164+'Rawmibawk SC'!P164+'Siahatla SC'!P164+'New Siaha CL'!P164+'Theiva SC'!P164+'Tuipui Ferry SC'!P164+'Kawlchaw E CL'!P164+'Tuisumpu SC'!P164</f>
        <v>0</v>
      </c>
      <c r="Q156" s="409">
        <f>'Maubawk SC'!Q164+'Zero CL'!Q164+'New Latawh SC'!Q164+'Old Siaha SC'!Q164+'College Vaih CL'!Q164+'Meisatla CL'!Q164+'New Coloney CL'!Q164+'Phalrang SC'!Q164+'Rawmibawk SC'!Q164+'Siahatla SC'!Q164+'New Siaha CL'!Q164+'Theiva SC'!Q164+'Tuipui Ferry SC'!Q164+'Kawlchaw E CL'!Q164+'Tuisumpu SC'!Q164</f>
        <v>0</v>
      </c>
      <c r="R156" s="409">
        <f>'Maubawk SC'!R164+'Zero CL'!R164+'New Latawh SC'!R164+'Old Siaha SC'!R164+'College Vaih CL'!R164+'Meisatla CL'!R164+'New Coloney CL'!R164+'Phalrang SC'!R164+'Rawmibawk SC'!R164+'Siahatla SC'!R164+'New Siaha CL'!R164+'Theiva SC'!R164+'Tuipui Ferry SC'!R164+'Kawlchaw E CL'!R164+'Tuisumpu SC'!R164</f>
        <v>0</v>
      </c>
      <c r="S156" s="409">
        <f>'Maubawk SC'!S164+'Zero CL'!S164+'New Latawh SC'!S164+'Old Siaha SC'!S164+'College Vaih CL'!S164+'Meisatla CL'!S164+'New Coloney CL'!S164+'Phalrang SC'!S164+'Rawmibawk SC'!S164+'Siahatla SC'!S164+'New Siaha CL'!S164+'Theiva SC'!S164+'Tuipui Ferry SC'!S164+'Kawlchaw E CL'!S164+'Tuisumpu SC'!S164</f>
        <v>0</v>
      </c>
      <c r="T156" s="409">
        <f>'Maubawk SC'!T164+'Zero CL'!T164+'New Latawh SC'!T164+'Old Siaha SC'!T164+'College Vaih CL'!T164+'Meisatla CL'!T164+'New Coloney CL'!T164+'Phalrang SC'!T164+'Rawmibawk SC'!T164+'Siahatla SC'!T164+'New Siaha CL'!T164+'Theiva SC'!T164+'Tuipui Ferry SC'!T164+'Kawlchaw E CL'!T164+'Tuisumpu SC'!T164</f>
        <v>326</v>
      </c>
      <c r="U156" s="409">
        <f>'Maubawk SC'!U164+'Zero CL'!U164+'New Latawh SC'!U164+'Old Siaha SC'!U164+'College Vaih CL'!U164+'Meisatla CL'!U164+'New Coloney CL'!U164+'Phalrang SC'!U164+'Rawmibawk SC'!U164+'Siahatla SC'!U164+'New Siaha CL'!U164+'Theiva SC'!U164+'Tuipui Ferry SC'!U164+'Kawlchaw E CL'!U164+'Tuisumpu SC'!U164</f>
        <v>340</v>
      </c>
      <c r="V156" s="171">
        <f t="shared" si="6"/>
        <v>0.95882352941176474</v>
      </c>
      <c r="W156" s="164"/>
      <c r="X156" s="200"/>
    </row>
    <row r="157" spans="2:24" ht="26.25" customHeight="1">
      <c r="B157" s="69" t="str">
        <f t="shared" si="5"/>
        <v>Siaha MC</v>
      </c>
      <c r="C157" s="70">
        <v>157</v>
      </c>
      <c r="D157" s="125"/>
      <c r="E157" s="152">
        <v>3</v>
      </c>
      <c r="F157" s="195" t="s">
        <v>119</v>
      </c>
      <c r="G157" s="193" t="s">
        <v>705</v>
      </c>
      <c r="H157" s="409">
        <f>'Maubawk SC'!H165+'Zero CL'!H165+'New Latawh SC'!H165+'Old Siaha SC'!H165+'College Vaih CL'!H165+'Meisatla CL'!H165+'New Coloney CL'!H165+'Phalrang SC'!H165+'Rawmibawk SC'!H165+'Siahatla SC'!H165+'New Siaha CL'!H165+'Theiva SC'!H165+'Tuipui Ferry SC'!H165+'Kawlchaw E CL'!H165+'Tuisumpu SC'!H165</f>
        <v>21</v>
      </c>
      <c r="I157" s="409">
        <f>'Maubawk SC'!I165+'Zero CL'!I165+'New Latawh SC'!I165+'Old Siaha SC'!I165+'College Vaih CL'!I165+'Meisatla CL'!I165+'New Coloney CL'!I165+'Phalrang SC'!I165+'Rawmibawk SC'!I165+'Siahatla SC'!I165+'New Siaha CL'!I165+'Theiva SC'!I165+'Tuipui Ferry SC'!I165+'Kawlchaw E CL'!I165+'Tuisumpu SC'!I165</f>
        <v>15</v>
      </c>
      <c r="J157" s="409">
        <f>'Maubawk SC'!J165+'Zero CL'!J165+'New Latawh SC'!J165+'Old Siaha SC'!J165+'College Vaih CL'!J165+'Meisatla CL'!J165+'New Coloney CL'!J165+'Phalrang SC'!J165+'Rawmibawk SC'!J165+'Siahatla SC'!J165+'New Siaha CL'!J165+'Theiva SC'!J165+'Tuipui Ferry SC'!J165+'Kawlchaw E CL'!J165+'Tuisumpu SC'!J165</f>
        <v>7</v>
      </c>
      <c r="K157" s="409">
        <f>'Maubawk SC'!K165+'Zero CL'!K165+'New Latawh SC'!K165+'Old Siaha SC'!K165+'College Vaih CL'!K165+'Meisatla CL'!K165+'New Coloney CL'!K165+'Phalrang SC'!K165+'Rawmibawk SC'!K165+'Siahatla SC'!K165+'New Siaha CL'!K165+'Theiva SC'!K165+'Tuipui Ferry SC'!K165+'Kawlchaw E CL'!K165+'Tuisumpu SC'!K165</f>
        <v>6</v>
      </c>
      <c r="L157" s="409">
        <f>'Maubawk SC'!L165+'Zero CL'!L165+'New Latawh SC'!L165+'Old Siaha SC'!L165+'College Vaih CL'!L165+'Meisatla CL'!L165+'New Coloney CL'!L165+'Phalrang SC'!L165+'Rawmibawk SC'!L165+'Siahatla SC'!L165+'New Siaha CL'!L165+'Theiva SC'!L165+'Tuipui Ferry SC'!L165+'Kawlchaw E CL'!L165+'Tuisumpu SC'!L165</f>
        <v>7</v>
      </c>
      <c r="M157" s="409">
        <f>'Maubawk SC'!M165+'Zero CL'!M165+'New Latawh SC'!M165+'Old Siaha SC'!M165+'College Vaih CL'!M165+'Meisatla CL'!M165+'New Coloney CL'!M165+'Phalrang SC'!M165+'Rawmibawk SC'!M165+'Siahatla SC'!M165+'New Siaha CL'!M165+'Theiva SC'!M165+'Tuipui Ferry SC'!M165+'Kawlchaw E CL'!M165+'Tuisumpu SC'!M165</f>
        <v>0</v>
      </c>
      <c r="N157" s="409">
        <f>'Maubawk SC'!N165+'Zero CL'!N165+'New Latawh SC'!N165+'Old Siaha SC'!N165+'College Vaih CL'!N165+'Meisatla CL'!N165+'New Coloney CL'!N165+'Phalrang SC'!N165+'Rawmibawk SC'!N165+'Siahatla SC'!N165+'New Siaha CL'!N165+'Theiva SC'!N165+'Tuipui Ferry SC'!N165+'Kawlchaw E CL'!N165+'Tuisumpu SC'!N165</f>
        <v>0</v>
      </c>
      <c r="O157" s="409">
        <f>'Maubawk SC'!O165+'Zero CL'!O165+'New Latawh SC'!O165+'Old Siaha SC'!O165+'College Vaih CL'!O165+'Meisatla CL'!O165+'New Coloney CL'!O165+'Phalrang SC'!O165+'Rawmibawk SC'!O165+'Siahatla SC'!O165+'New Siaha CL'!O165+'Theiva SC'!O165+'Tuipui Ferry SC'!O165+'Kawlchaw E CL'!O165+'Tuisumpu SC'!O165</f>
        <v>0</v>
      </c>
      <c r="P157" s="409">
        <f>'Maubawk SC'!P165+'Zero CL'!P165+'New Latawh SC'!P165+'Old Siaha SC'!P165+'College Vaih CL'!P165+'Meisatla CL'!P165+'New Coloney CL'!P165+'Phalrang SC'!P165+'Rawmibawk SC'!P165+'Siahatla SC'!P165+'New Siaha CL'!P165+'Theiva SC'!P165+'Tuipui Ferry SC'!P165+'Kawlchaw E CL'!P165+'Tuisumpu SC'!P165</f>
        <v>0</v>
      </c>
      <c r="Q157" s="409">
        <f>'Maubawk SC'!Q165+'Zero CL'!Q165+'New Latawh SC'!Q165+'Old Siaha SC'!Q165+'College Vaih CL'!Q165+'Meisatla CL'!Q165+'New Coloney CL'!Q165+'Phalrang SC'!Q165+'Rawmibawk SC'!Q165+'Siahatla SC'!Q165+'New Siaha CL'!Q165+'Theiva SC'!Q165+'Tuipui Ferry SC'!Q165+'Kawlchaw E CL'!Q165+'Tuisumpu SC'!Q165</f>
        <v>0</v>
      </c>
      <c r="R157" s="409">
        <f>'Maubawk SC'!R165+'Zero CL'!R165+'New Latawh SC'!R165+'Old Siaha SC'!R165+'College Vaih CL'!R165+'Meisatla CL'!R165+'New Coloney CL'!R165+'Phalrang SC'!R165+'Rawmibawk SC'!R165+'Siahatla SC'!R165+'New Siaha CL'!R165+'Theiva SC'!R165+'Tuipui Ferry SC'!R165+'Kawlchaw E CL'!R165+'Tuisumpu SC'!R165</f>
        <v>0</v>
      </c>
      <c r="S157" s="409">
        <f>'Maubawk SC'!S165+'Zero CL'!S165+'New Latawh SC'!S165+'Old Siaha SC'!S165+'College Vaih CL'!S165+'Meisatla CL'!S165+'New Coloney CL'!S165+'Phalrang SC'!S165+'Rawmibawk SC'!S165+'Siahatla SC'!S165+'New Siaha CL'!S165+'Theiva SC'!S165+'Tuipui Ferry SC'!S165+'Kawlchaw E CL'!S165+'Tuisumpu SC'!S165</f>
        <v>0</v>
      </c>
      <c r="T157" s="409">
        <f>'Maubawk SC'!T165+'Zero CL'!T165+'New Latawh SC'!T165+'Old Siaha SC'!T165+'College Vaih CL'!T165+'Meisatla CL'!T165+'New Coloney CL'!T165+'Phalrang SC'!T165+'Rawmibawk SC'!T165+'Siahatla SC'!T165+'New Siaha CL'!T165+'Theiva SC'!T165+'Tuipui Ferry SC'!T165+'Kawlchaw E CL'!T165+'Tuisumpu SC'!T165</f>
        <v>21</v>
      </c>
      <c r="U157" s="409">
        <f>'Maubawk SC'!U165+'Zero CL'!U165+'New Latawh SC'!U165+'Old Siaha SC'!U165+'College Vaih CL'!U165+'Meisatla CL'!U165+'New Coloney CL'!U165+'Phalrang SC'!U165+'Rawmibawk SC'!U165+'Siahatla SC'!U165+'New Siaha CL'!U165+'Theiva SC'!U165+'Tuipui Ferry SC'!U165+'Kawlchaw E CL'!U165+'Tuisumpu SC'!U165</f>
        <v>28</v>
      </c>
      <c r="V157" s="171">
        <f t="shared" si="6"/>
        <v>0.75</v>
      </c>
      <c r="W157" s="164"/>
      <c r="X157" s="200"/>
    </row>
    <row r="158" spans="2:24" ht="14.25" customHeight="1">
      <c r="B158" s="69" t="str">
        <f t="shared" si="5"/>
        <v>Siaha MC</v>
      </c>
      <c r="C158" s="70">
        <v>158</v>
      </c>
      <c r="D158" s="125"/>
      <c r="E158" s="152">
        <v>4</v>
      </c>
      <c r="F158" s="195" t="s">
        <v>121</v>
      </c>
      <c r="G158" s="193" t="s">
        <v>705</v>
      </c>
      <c r="H158" s="409">
        <f>'Maubawk SC'!H166+'Zero CL'!H166+'New Latawh SC'!H166+'Old Siaha SC'!H166+'College Vaih CL'!H166+'Meisatla CL'!H166+'New Coloney CL'!H166+'Phalrang SC'!H166+'Rawmibawk SC'!H166+'Siahatla SC'!H166+'New Siaha CL'!H166+'Theiva SC'!H166+'Tuipui Ferry SC'!H166+'Kawlchaw E CL'!H166+'Tuisumpu SC'!H166</f>
        <v>0</v>
      </c>
      <c r="I158" s="409">
        <f>'Maubawk SC'!I166+'Zero CL'!I166+'New Latawh SC'!I166+'Old Siaha SC'!I166+'College Vaih CL'!I166+'Meisatla CL'!I166+'New Coloney CL'!I166+'Phalrang SC'!I166+'Rawmibawk SC'!I166+'Siahatla SC'!I166+'New Siaha CL'!I166+'Theiva SC'!I166+'Tuipui Ferry SC'!I166+'Kawlchaw E CL'!I166+'Tuisumpu SC'!I166</f>
        <v>0</v>
      </c>
      <c r="J158" s="409">
        <f>'Maubawk SC'!J166+'Zero CL'!J166+'New Latawh SC'!J166+'Old Siaha SC'!J166+'College Vaih CL'!J166+'Meisatla CL'!J166+'New Coloney CL'!J166+'Phalrang SC'!J166+'Rawmibawk SC'!J166+'Siahatla SC'!J166+'New Siaha CL'!J166+'Theiva SC'!J166+'Tuipui Ferry SC'!J166+'Kawlchaw E CL'!J166+'Tuisumpu SC'!J166</f>
        <v>0</v>
      </c>
      <c r="K158" s="409">
        <f>'Maubawk SC'!K166+'Zero CL'!K166+'New Latawh SC'!K166+'Old Siaha SC'!K166+'College Vaih CL'!K166+'Meisatla CL'!K166+'New Coloney CL'!K166+'Phalrang SC'!K166+'Rawmibawk SC'!K166+'Siahatla SC'!K166+'New Siaha CL'!K166+'Theiva SC'!K166+'Tuipui Ferry SC'!K166+'Kawlchaw E CL'!K166+'Tuisumpu SC'!K166</f>
        <v>1</v>
      </c>
      <c r="L158" s="409">
        <f>'Maubawk SC'!L166+'Zero CL'!L166+'New Latawh SC'!L166+'Old Siaha SC'!L166+'College Vaih CL'!L166+'Meisatla CL'!L166+'New Coloney CL'!L166+'Phalrang SC'!L166+'Rawmibawk SC'!L166+'Siahatla SC'!L166+'New Siaha CL'!L166+'Theiva SC'!L166+'Tuipui Ferry SC'!L166+'Kawlchaw E CL'!L166+'Tuisumpu SC'!L166</f>
        <v>0</v>
      </c>
      <c r="M158" s="409">
        <f>'Maubawk SC'!M166+'Zero CL'!M166+'New Latawh SC'!M166+'Old Siaha SC'!M166+'College Vaih CL'!M166+'Meisatla CL'!M166+'New Coloney CL'!M166+'Phalrang SC'!M166+'Rawmibawk SC'!M166+'Siahatla SC'!M166+'New Siaha CL'!M166+'Theiva SC'!M166+'Tuipui Ferry SC'!M166+'Kawlchaw E CL'!M166+'Tuisumpu SC'!M166</f>
        <v>0</v>
      </c>
      <c r="N158" s="409">
        <f>'Maubawk SC'!N166+'Zero CL'!N166+'New Latawh SC'!N166+'Old Siaha SC'!N166+'College Vaih CL'!N166+'Meisatla CL'!N166+'New Coloney CL'!N166+'Phalrang SC'!N166+'Rawmibawk SC'!N166+'Siahatla SC'!N166+'New Siaha CL'!N166+'Theiva SC'!N166+'Tuipui Ferry SC'!N166+'Kawlchaw E CL'!N166+'Tuisumpu SC'!N166</f>
        <v>0</v>
      </c>
      <c r="O158" s="409">
        <f>'Maubawk SC'!O166+'Zero CL'!O166+'New Latawh SC'!O166+'Old Siaha SC'!O166+'College Vaih CL'!O166+'Meisatla CL'!O166+'New Coloney CL'!O166+'Phalrang SC'!O166+'Rawmibawk SC'!O166+'Siahatla SC'!O166+'New Siaha CL'!O166+'Theiva SC'!O166+'Tuipui Ferry SC'!O166+'Kawlchaw E CL'!O166+'Tuisumpu SC'!O166</f>
        <v>0</v>
      </c>
      <c r="P158" s="409">
        <f>'Maubawk SC'!P166+'Zero CL'!P166+'New Latawh SC'!P166+'Old Siaha SC'!P166+'College Vaih CL'!P166+'Meisatla CL'!P166+'New Coloney CL'!P166+'Phalrang SC'!P166+'Rawmibawk SC'!P166+'Siahatla SC'!P166+'New Siaha CL'!P166+'Theiva SC'!P166+'Tuipui Ferry SC'!P166+'Kawlchaw E CL'!P166+'Tuisumpu SC'!P166</f>
        <v>0</v>
      </c>
      <c r="Q158" s="409">
        <f>'Maubawk SC'!Q166+'Zero CL'!Q166+'New Latawh SC'!Q166+'Old Siaha SC'!Q166+'College Vaih CL'!Q166+'Meisatla CL'!Q166+'New Coloney CL'!Q166+'Phalrang SC'!Q166+'Rawmibawk SC'!Q166+'Siahatla SC'!Q166+'New Siaha CL'!Q166+'Theiva SC'!Q166+'Tuipui Ferry SC'!Q166+'Kawlchaw E CL'!Q166+'Tuisumpu SC'!Q166</f>
        <v>0</v>
      </c>
      <c r="R158" s="409">
        <f>'Maubawk SC'!R166+'Zero CL'!R166+'New Latawh SC'!R166+'Old Siaha SC'!R166+'College Vaih CL'!R166+'Meisatla CL'!R166+'New Coloney CL'!R166+'Phalrang SC'!R166+'Rawmibawk SC'!R166+'Siahatla SC'!R166+'New Siaha CL'!R166+'Theiva SC'!R166+'Tuipui Ferry SC'!R166+'Kawlchaw E CL'!R166+'Tuisumpu SC'!R166</f>
        <v>0</v>
      </c>
      <c r="S158" s="409">
        <f>'Maubawk SC'!S166+'Zero CL'!S166+'New Latawh SC'!S166+'Old Siaha SC'!S166+'College Vaih CL'!S166+'Meisatla CL'!S166+'New Coloney CL'!S166+'Phalrang SC'!S166+'Rawmibawk SC'!S166+'Siahatla SC'!S166+'New Siaha CL'!S166+'Theiva SC'!S166+'Tuipui Ferry SC'!S166+'Kawlchaw E CL'!S166+'Tuisumpu SC'!S166</f>
        <v>0</v>
      </c>
      <c r="T158" s="409">
        <f>'Maubawk SC'!T166+'Zero CL'!T166+'New Latawh SC'!T166+'Old Siaha SC'!T166+'College Vaih CL'!T166+'Meisatla CL'!T166+'New Coloney CL'!T166+'Phalrang SC'!T166+'Rawmibawk SC'!T166+'Siahatla SC'!T166+'New Siaha CL'!T166+'Theiva SC'!T166+'Tuipui Ferry SC'!T166+'Kawlchaw E CL'!T166+'Tuisumpu SC'!T166</f>
        <v>1</v>
      </c>
      <c r="U158" s="409">
        <f>'Maubawk SC'!U166+'Zero CL'!U166+'New Latawh SC'!U166+'Old Siaha SC'!U166+'College Vaih CL'!U166+'Meisatla CL'!U166+'New Coloney CL'!U166+'Phalrang SC'!U166+'Rawmibawk SC'!U166+'Siahatla SC'!U166+'New Siaha CL'!U166+'Theiva SC'!U166+'Tuipui Ferry SC'!U166+'Kawlchaw E CL'!U166+'Tuisumpu SC'!U166</f>
        <v>742.18</v>
      </c>
      <c r="V158" s="171">
        <f t="shared" si="6"/>
        <v>1.3473820367026867E-3</v>
      </c>
      <c r="W158" s="164"/>
      <c r="X158" s="177"/>
    </row>
    <row r="159" spans="2:24" ht="14.25" customHeight="1">
      <c r="B159" s="69" t="str">
        <f t="shared" si="5"/>
        <v>Siaha MC</v>
      </c>
      <c r="C159" s="70">
        <v>159</v>
      </c>
      <c r="D159" s="125"/>
      <c r="E159" s="152">
        <v>5</v>
      </c>
      <c r="F159" s="195" t="s">
        <v>123</v>
      </c>
      <c r="G159" s="193" t="s">
        <v>705</v>
      </c>
      <c r="H159" s="409">
        <f>'Maubawk SC'!H167+'Zero CL'!H167+'New Latawh SC'!H167+'Old Siaha SC'!H167+'College Vaih CL'!H167+'Meisatla CL'!H167+'New Coloney CL'!H167+'Phalrang SC'!H167+'Rawmibawk SC'!H167+'Siahatla SC'!H167+'New Siaha CL'!H167+'Theiva SC'!H167+'Tuipui Ferry SC'!H167+'Kawlchaw E CL'!H167+'Tuisumpu SC'!H167</f>
        <v>2</v>
      </c>
      <c r="I159" s="409">
        <f>'Maubawk SC'!I167+'Zero CL'!I167+'New Latawh SC'!I167+'Old Siaha SC'!I167+'College Vaih CL'!I167+'Meisatla CL'!I167+'New Coloney CL'!I167+'Phalrang SC'!I167+'Rawmibawk SC'!I167+'Siahatla SC'!I167+'New Siaha CL'!I167+'Theiva SC'!I167+'Tuipui Ferry SC'!I167+'Kawlchaw E CL'!I167+'Tuisumpu SC'!I167</f>
        <v>3</v>
      </c>
      <c r="J159" s="409">
        <f>'Maubawk SC'!J167+'Zero CL'!J167+'New Latawh SC'!J167+'Old Siaha SC'!J167+'College Vaih CL'!J167+'Meisatla CL'!J167+'New Coloney CL'!J167+'Phalrang SC'!J167+'Rawmibawk SC'!J167+'Siahatla SC'!J167+'New Siaha CL'!J167+'Theiva SC'!J167+'Tuipui Ferry SC'!J167+'Kawlchaw E CL'!J167+'Tuisumpu SC'!J167</f>
        <v>2</v>
      </c>
      <c r="K159" s="409">
        <f>'Maubawk SC'!K167+'Zero CL'!K167+'New Latawh SC'!K167+'Old Siaha SC'!K167+'College Vaih CL'!K167+'Meisatla CL'!K167+'New Coloney CL'!K167+'Phalrang SC'!K167+'Rawmibawk SC'!K167+'Siahatla SC'!K167+'New Siaha CL'!K167+'Theiva SC'!K167+'Tuipui Ferry SC'!K167+'Kawlchaw E CL'!K167+'Tuisumpu SC'!K167</f>
        <v>3</v>
      </c>
      <c r="L159" s="409">
        <f>'Maubawk SC'!L167+'Zero CL'!L167+'New Latawh SC'!L167+'Old Siaha SC'!L167+'College Vaih CL'!L167+'Meisatla CL'!L167+'New Coloney CL'!L167+'Phalrang SC'!L167+'Rawmibawk SC'!L167+'Siahatla SC'!L167+'New Siaha CL'!L167+'Theiva SC'!L167+'Tuipui Ferry SC'!L167+'Kawlchaw E CL'!L167+'Tuisumpu SC'!L167</f>
        <v>3</v>
      </c>
      <c r="M159" s="409">
        <f>'Maubawk SC'!M167+'Zero CL'!M167+'New Latawh SC'!M167+'Old Siaha SC'!M167+'College Vaih CL'!M167+'Meisatla CL'!M167+'New Coloney CL'!M167+'Phalrang SC'!M167+'Rawmibawk SC'!M167+'Siahatla SC'!M167+'New Siaha CL'!M167+'Theiva SC'!M167+'Tuipui Ferry SC'!M167+'Kawlchaw E CL'!M167+'Tuisumpu SC'!M167</f>
        <v>0</v>
      </c>
      <c r="N159" s="409">
        <f>'Maubawk SC'!N167+'Zero CL'!N167+'New Latawh SC'!N167+'Old Siaha SC'!N167+'College Vaih CL'!N167+'Meisatla CL'!N167+'New Coloney CL'!N167+'Phalrang SC'!N167+'Rawmibawk SC'!N167+'Siahatla SC'!N167+'New Siaha CL'!N167+'Theiva SC'!N167+'Tuipui Ferry SC'!N167+'Kawlchaw E CL'!N167+'Tuisumpu SC'!N167</f>
        <v>0</v>
      </c>
      <c r="O159" s="409">
        <f>'Maubawk SC'!O167+'Zero CL'!O167+'New Latawh SC'!O167+'Old Siaha SC'!O167+'College Vaih CL'!O167+'Meisatla CL'!O167+'New Coloney CL'!O167+'Phalrang SC'!O167+'Rawmibawk SC'!O167+'Siahatla SC'!O167+'New Siaha CL'!O167+'Theiva SC'!O167+'Tuipui Ferry SC'!O167+'Kawlchaw E CL'!O167+'Tuisumpu SC'!O167</f>
        <v>0</v>
      </c>
      <c r="P159" s="409">
        <f>'Maubawk SC'!P167+'Zero CL'!P167+'New Latawh SC'!P167+'Old Siaha SC'!P167+'College Vaih CL'!P167+'Meisatla CL'!P167+'New Coloney CL'!P167+'Phalrang SC'!P167+'Rawmibawk SC'!P167+'Siahatla SC'!P167+'New Siaha CL'!P167+'Theiva SC'!P167+'Tuipui Ferry SC'!P167+'Kawlchaw E CL'!P167+'Tuisumpu SC'!P167</f>
        <v>0</v>
      </c>
      <c r="Q159" s="409">
        <f>'Maubawk SC'!Q167+'Zero CL'!Q167+'New Latawh SC'!Q167+'Old Siaha SC'!Q167+'College Vaih CL'!Q167+'Meisatla CL'!Q167+'New Coloney CL'!Q167+'Phalrang SC'!Q167+'Rawmibawk SC'!Q167+'Siahatla SC'!Q167+'New Siaha CL'!Q167+'Theiva SC'!Q167+'Tuipui Ferry SC'!Q167+'Kawlchaw E CL'!Q167+'Tuisumpu SC'!Q167</f>
        <v>0</v>
      </c>
      <c r="R159" s="409">
        <f>'Maubawk SC'!R167+'Zero CL'!R167+'New Latawh SC'!R167+'Old Siaha SC'!R167+'College Vaih CL'!R167+'Meisatla CL'!R167+'New Coloney CL'!R167+'Phalrang SC'!R167+'Rawmibawk SC'!R167+'Siahatla SC'!R167+'New Siaha CL'!R167+'Theiva SC'!R167+'Tuipui Ferry SC'!R167+'Kawlchaw E CL'!R167+'Tuisumpu SC'!R167</f>
        <v>0</v>
      </c>
      <c r="S159" s="409">
        <f>'Maubawk SC'!S167+'Zero CL'!S167+'New Latawh SC'!S167+'Old Siaha SC'!S167+'College Vaih CL'!S167+'Meisatla CL'!S167+'New Coloney CL'!S167+'Phalrang SC'!S167+'Rawmibawk SC'!S167+'Siahatla SC'!S167+'New Siaha CL'!S167+'Theiva SC'!S167+'Tuipui Ferry SC'!S167+'Kawlchaw E CL'!S167+'Tuisumpu SC'!S167</f>
        <v>0</v>
      </c>
      <c r="T159" s="409">
        <f>'Maubawk SC'!T167+'Zero CL'!T167+'New Latawh SC'!T167+'Old Siaha SC'!T167+'College Vaih CL'!T167+'Meisatla CL'!T167+'New Coloney CL'!T167+'Phalrang SC'!T167+'Rawmibawk SC'!T167+'Siahatla SC'!T167+'New Siaha CL'!T167+'Theiva SC'!T167+'Tuipui Ferry SC'!T167+'Kawlchaw E CL'!T167+'Tuisumpu SC'!T167</f>
        <v>13</v>
      </c>
      <c r="U159" s="409">
        <f>'Maubawk SC'!U167+'Zero CL'!U167+'New Latawh SC'!U167+'Old Siaha SC'!U167+'College Vaih CL'!U167+'Meisatla CL'!U167+'New Coloney CL'!U167+'Phalrang SC'!U167+'Rawmibawk SC'!U167+'Siahatla SC'!U167+'New Siaha CL'!U167+'Theiva SC'!U167+'Tuipui Ferry SC'!U167+'Kawlchaw E CL'!U167+'Tuisumpu SC'!U167</f>
        <v>13</v>
      </c>
      <c r="V159" s="171">
        <f t="shared" si="6"/>
        <v>1</v>
      </c>
      <c r="W159" s="164"/>
      <c r="X159" s="200"/>
    </row>
    <row r="160" spans="2:24" ht="24" customHeight="1">
      <c r="B160" s="69" t="str">
        <f t="shared" si="5"/>
        <v>Siaha MC</v>
      </c>
      <c r="C160" s="70">
        <v>160</v>
      </c>
      <c r="D160" s="125"/>
      <c r="E160" s="152">
        <v>6</v>
      </c>
      <c r="F160" s="195" t="s">
        <v>124</v>
      </c>
      <c r="G160" s="193" t="s">
        <v>705</v>
      </c>
      <c r="H160" s="409">
        <f>'Maubawk SC'!H168+'Zero CL'!H168+'New Latawh SC'!H168+'Old Siaha SC'!H168+'College Vaih CL'!H168+'Meisatla CL'!H168+'New Coloney CL'!H168+'Phalrang SC'!H168+'Rawmibawk SC'!H168+'Siahatla SC'!H168+'New Siaha CL'!H168+'Theiva SC'!H168+'Tuipui Ferry SC'!H168+'Kawlchaw E CL'!H168+'Tuisumpu SC'!H168</f>
        <v>7</v>
      </c>
      <c r="I160" s="409">
        <f>'Maubawk SC'!I168+'Zero CL'!I168+'New Latawh SC'!I168+'Old Siaha SC'!I168+'College Vaih CL'!I168+'Meisatla CL'!I168+'New Coloney CL'!I168+'Phalrang SC'!I168+'Rawmibawk SC'!I168+'Siahatla SC'!I168+'New Siaha CL'!I168+'Theiva SC'!I168+'Tuipui Ferry SC'!I168+'Kawlchaw E CL'!I168+'Tuisumpu SC'!I168</f>
        <v>2</v>
      </c>
      <c r="J160" s="409">
        <f>'Maubawk SC'!J168+'Zero CL'!J168+'New Latawh SC'!J168+'Old Siaha SC'!J168+'College Vaih CL'!J168+'Meisatla CL'!J168+'New Coloney CL'!J168+'Phalrang SC'!J168+'Rawmibawk SC'!J168+'Siahatla SC'!J168+'New Siaha CL'!J168+'Theiva SC'!J168+'Tuipui Ferry SC'!J168+'Kawlchaw E CL'!J168+'Tuisumpu SC'!J168</f>
        <v>4</v>
      </c>
      <c r="K160" s="409">
        <f>'Maubawk SC'!K168+'Zero CL'!K168+'New Latawh SC'!K168+'Old Siaha SC'!K168+'College Vaih CL'!K168+'Meisatla CL'!K168+'New Coloney CL'!K168+'Phalrang SC'!K168+'Rawmibawk SC'!K168+'Siahatla SC'!K168+'New Siaha CL'!K168+'Theiva SC'!K168+'Tuipui Ferry SC'!K168+'Kawlchaw E CL'!K168+'Tuisumpu SC'!K168</f>
        <v>1</v>
      </c>
      <c r="L160" s="409">
        <f>'Maubawk SC'!L168+'Zero CL'!L168+'New Latawh SC'!L168+'Old Siaha SC'!L168+'College Vaih CL'!L168+'Meisatla CL'!L168+'New Coloney CL'!L168+'Phalrang SC'!L168+'Rawmibawk SC'!L168+'Siahatla SC'!L168+'New Siaha CL'!L168+'Theiva SC'!L168+'Tuipui Ferry SC'!L168+'Kawlchaw E CL'!L168+'Tuisumpu SC'!L168</f>
        <v>4</v>
      </c>
      <c r="M160" s="409">
        <f>'Maubawk SC'!M168+'Zero CL'!M168+'New Latawh SC'!M168+'Old Siaha SC'!M168+'College Vaih CL'!M168+'Meisatla CL'!M168+'New Coloney CL'!M168+'Phalrang SC'!M168+'Rawmibawk SC'!M168+'Siahatla SC'!M168+'New Siaha CL'!M168+'Theiva SC'!M168+'Tuipui Ferry SC'!M168+'Kawlchaw E CL'!M168+'Tuisumpu SC'!M168</f>
        <v>0</v>
      </c>
      <c r="N160" s="409">
        <f>'Maubawk SC'!N168+'Zero CL'!N168+'New Latawh SC'!N168+'Old Siaha SC'!N168+'College Vaih CL'!N168+'Meisatla CL'!N168+'New Coloney CL'!N168+'Phalrang SC'!N168+'Rawmibawk SC'!N168+'Siahatla SC'!N168+'New Siaha CL'!N168+'Theiva SC'!N168+'Tuipui Ferry SC'!N168+'Kawlchaw E CL'!N168+'Tuisumpu SC'!N168</f>
        <v>0</v>
      </c>
      <c r="O160" s="409">
        <f>'Maubawk SC'!O168+'Zero CL'!O168+'New Latawh SC'!O168+'Old Siaha SC'!O168+'College Vaih CL'!O168+'Meisatla CL'!O168+'New Coloney CL'!O168+'Phalrang SC'!O168+'Rawmibawk SC'!O168+'Siahatla SC'!O168+'New Siaha CL'!O168+'Theiva SC'!O168+'Tuipui Ferry SC'!O168+'Kawlchaw E CL'!O168+'Tuisumpu SC'!O168</f>
        <v>0</v>
      </c>
      <c r="P160" s="409">
        <f>'Maubawk SC'!P168+'Zero CL'!P168+'New Latawh SC'!P168+'Old Siaha SC'!P168+'College Vaih CL'!P168+'Meisatla CL'!P168+'New Coloney CL'!P168+'Phalrang SC'!P168+'Rawmibawk SC'!P168+'Siahatla SC'!P168+'New Siaha CL'!P168+'Theiva SC'!P168+'Tuipui Ferry SC'!P168+'Kawlchaw E CL'!P168+'Tuisumpu SC'!P168</f>
        <v>0</v>
      </c>
      <c r="Q160" s="409">
        <f>'Maubawk SC'!Q168+'Zero CL'!Q168+'New Latawh SC'!Q168+'Old Siaha SC'!Q168+'College Vaih CL'!Q168+'Meisatla CL'!Q168+'New Coloney CL'!Q168+'Phalrang SC'!Q168+'Rawmibawk SC'!Q168+'Siahatla SC'!Q168+'New Siaha CL'!Q168+'Theiva SC'!Q168+'Tuipui Ferry SC'!Q168+'Kawlchaw E CL'!Q168+'Tuisumpu SC'!Q168</f>
        <v>0</v>
      </c>
      <c r="R160" s="409">
        <f>'Maubawk SC'!R168+'Zero CL'!R168+'New Latawh SC'!R168+'Old Siaha SC'!R168+'College Vaih CL'!R168+'Meisatla CL'!R168+'New Coloney CL'!R168+'Phalrang SC'!R168+'Rawmibawk SC'!R168+'Siahatla SC'!R168+'New Siaha CL'!R168+'Theiva SC'!R168+'Tuipui Ferry SC'!R168+'Kawlchaw E CL'!R168+'Tuisumpu SC'!R168</f>
        <v>0</v>
      </c>
      <c r="S160" s="409">
        <f>'Maubawk SC'!S168+'Zero CL'!S168+'New Latawh SC'!S168+'Old Siaha SC'!S168+'College Vaih CL'!S168+'Meisatla CL'!S168+'New Coloney CL'!S168+'Phalrang SC'!S168+'Rawmibawk SC'!S168+'Siahatla SC'!S168+'New Siaha CL'!S168+'Theiva SC'!S168+'Tuipui Ferry SC'!S168+'Kawlchaw E CL'!S168+'Tuisumpu SC'!S168</f>
        <v>0</v>
      </c>
      <c r="T160" s="409">
        <f>'Maubawk SC'!T168+'Zero CL'!T168+'New Latawh SC'!T168+'Old Siaha SC'!T168+'College Vaih CL'!T168+'Meisatla CL'!T168+'New Coloney CL'!T168+'Phalrang SC'!T168+'Rawmibawk SC'!T168+'Siahatla SC'!T168+'New Siaha CL'!T168+'Theiva SC'!T168+'Tuipui Ferry SC'!T168+'Kawlchaw E CL'!T168+'Tuisumpu SC'!T168</f>
        <v>18</v>
      </c>
      <c r="U160" s="409">
        <f>'Maubawk SC'!U168+'Zero CL'!U168+'New Latawh SC'!U168+'Old Siaha SC'!U168+'College Vaih CL'!U168+'Meisatla CL'!U168+'New Coloney CL'!U168+'Phalrang SC'!U168+'Rawmibawk SC'!U168+'Siahatla SC'!U168+'New Siaha CL'!U168+'Theiva SC'!U168+'Tuipui Ferry SC'!U168+'Kawlchaw E CL'!U168+'Tuisumpu SC'!U168</f>
        <v>110</v>
      </c>
      <c r="V160" s="171">
        <f t="shared" si="6"/>
        <v>0.16363636363636364</v>
      </c>
      <c r="W160" s="164"/>
      <c r="X160" s="200"/>
    </row>
    <row r="161" spans="2:24" ht="14.25" customHeight="1">
      <c r="B161" s="69" t="str">
        <f t="shared" si="5"/>
        <v>Siaha MC</v>
      </c>
      <c r="C161" s="70">
        <v>161</v>
      </c>
      <c r="D161" s="125"/>
      <c r="E161" s="152">
        <v>7</v>
      </c>
      <c r="F161" s="195" t="s">
        <v>126</v>
      </c>
      <c r="G161" s="193" t="s">
        <v>705</v>
      </c>
      <c r="H161" s="409">
        <f>'Maubawk SC'!H169+'Zero CL'!H169+'New Latawh SC'!H169+'Old Siaha SC'!H169+'College Vaih CL'!H169+'Meisatla CL'!H169+'New Coloney CL'!H169+'Phalrang SC'!H169+'Rawmibawk SC'!H169+'Siahatla SC'!H169+'New Siaha CL'!H169+'Theiva SC'!H169+'Tuipui Ferry SC'!H169+'Kawlchaw E CL'!H169+'Tuisumpu SC'!H169</f>
        <v>11</v>
      </c>
      <c r="I161" s="409">
        <f>'Maubawk SC'!I169+'Zero CL'!I169+'New Latawh SC'!I169+'Old Siaha SC'!I169+'College Vaih CL'!I169+'Meisatla CL'!I169+'New Coloney CL'!I169+'Phalrang SC'!I169+'Rawmibawk SC'!I169+'Siahatla SC'!I169+'New Siaha CL'!I169+'Theiva SC'!I169+'Tuipui Ferry SC'!I169+'Kawlchaw E CL'!I169+'Tuisumpu SC'!I169</f>
        <v>6</v>
      </c>
      <c r="J161" s="409">
        <f>'Maubawk SC'!J169+'Zero CL'!J169+'New Latawh SC'!J169+'Old Siaha SC'!J169+'College Vaih CL'!J169+'Meisatla CL'!J169+'New Coloney CL'!J169+'Phalrang SC'!J169+'Rawmibawk SC'!J169+'Siahatla SC'!J169+'New Siaha CL'!J169+'Theiva SC'!J169+'Tuipui Ferry SC'!J169+'Kawlchaw E CL'!J169+'Tuisumpu SC'!J169</f>
        <v>5</v>
      </c>
      <c r="K161" s="409">
        <f>'Maubawk SC'!K169+'Zero CL'!K169+'New Latawh SC'!K169+'Old Siaha SC'!K169+'College Vaih CL'!K169+'Meisatla CL'!K169+'New Coloney CL'!K169+'Phalrang SC'!K169+'Rawmibawk SC'!K169+'Siahatla SC'!K169+'New Siaha CL'!K169+'Theiva SC'!K169+'Tuipui Ferry SC'!K169+'Kawlchaw E CL'!K169+'Tuisumpu SC'!K169</f>
        <v>3</v>
      </c>
      <c r="L161" s="409">
        <f>'Maubawk SC'!L169+'Zero CL'!L169+'New Latawh SC'!L169+'Old Siaha SC'!L169+'College Vaih CL'!L169+'Meisatla CL'!L169+'New Coloney CL'!L169+'Phalrang SC'!L169+'Rawmibawk SC'!L169+'Siahatla SC'!L169+'New Siaha CL'!L169+'Theiva SC'!L169+'Tuipui Ferry SC'!L169+'Kawlchaw E CL'!L169+'Tuisumpu SC'!L169</f>
        <v>8</v>
      </c>
      <c r="M161" s="409">
        <f>'Maubawk SC'!M169+'Zero CL'!M169+'New Latawh SC'!M169+'Old Siaha SC'!M169+'College Vaih CL'!M169+'Meisatla CL'!M169+'New Coloney CL'!M169+'Phalrang SC'!M169+'Rawmibawk SC'!M169+'Siahatla SC'!M169+'New Siaha CL'!M169+'Theiva SC'!M169+'Tuipui Ferry SC'!M169+'Kawlchaw E CL'!M169+'Tuisumpu SC'!M169</f>
        <v>0</v>
      </c>
      <c r="N161" s="409">
        <f>'Maubawk SC'!N169+'Zero CL'!N169+'New Latawh SC'!N169+'Old Siaha SC'!N169+'College Vaih CL'!N169+'Meisatla CL'!N169+'New Coloney CL'!N169+'Phalrang SC'!N169+'Rawmibawk SC'!N169+'Siahatla SC'!N169+'New Siaha CL'!N169+'Theiva SC'!N169+'Tuipui Ferry SC'!N169+'Kawlchaw E CL'!N169+'Tuisumpu SC'!N169</f>
        <v>0</v>
      </c>
      <c r="O161" s="409">
        <f>'Maubawk SC'!O169+'Zero CL'!O169+'New Latawh SC'!O169+'Old Siaha SC'!O169+'College Vaih CL'!O169+'Meisatla CL'!O169+'New Coloney CL'!O169+'Phalrang SC'!O169+'Rawmibawk SC'!O169+'Siahatla SC'!O169+'New Siaha CL'!O169+'Theiva SC'!O169+'Tuipui Ferry SC'!O169+'Kawlchaw E CL'!O169+'Tuisumpu SC'!O169</f>
        <v>0</v>
      </c>
      <c r="P161" s="409">
        <f>'Maubawk SC'!P169+'Zero CL'!P169+'New Latawh SC'!P169+'Old Siaha SC'!P169+'College Vaih CL'!P169+'Meisatla CL'!P169+'New Coloney CL'!P169+'Phalrang SC'!P169+'Rawmibawk SC'!P169+'Siahatla SC'!P169+'New Siaha CL'!P169+'Theiva SC'!P169+'Tuipui Ferry SC'!P169+'Kawlchaw E CL'!P169+'Tuisumpu SC'!P169</f>
        <v>0</v>
      </c>
      <c r="Q161" s="409">
        <f>'Maubawk SC'!Q169+'Zero CL'!Q169+'New Latawh SC'!Q169+'Old Siaha SC'!Q169+'College Vaih CL'!Q169+'Meisatla CL'!Q169+'New Coloney CL'!Q169+'Phalrang SC'!Q169+'Rawmibawk SC'!Q169+'Siahatla SC'!Q169+'New Siaha CL'!Q169+'Theiva SC'!Q169+'Tuipui Ferry SC'!Q169+'Kawlchaw E CL'!Q169+'Tuisumpu SC'!Q169</f>
        <v>0</v>
      </c>
      <c r="R161" s="409">
        <f>'Maubawk SC'!R169+'Zero CL'!R169+'New Latawh SC'!R169+'Old Siaha SC'!R169+'College Vaih CL'!R169+'Meisatla CL'!R169+'New Coloney CL'!R169+'Phalrang SC'!R169+'Rawmibawk SC'!R169+'Siahatla SC'!R169+'New Siaha CL'!R169+'Theiva SC'!R169+'Tuipui Ferry SC'!R169+'Kawlchaw E CL'!R169+'Tuisumpu SC'!R169</f>
        <v>0</v>
      </c>
      <c r="S161" s="409">
        <f>'Maubawk SC'!S169+'Zero CL'!S169+'New Latawh SC'!S169+'Old Siaha SC'!S169+'College Vaih CL'!S169+'Meisatla CL'!S169+'New Coloney CL'!S169+'Phalrang SC'!S169+'Rawmibawk SC'!S169+'Siahatla SC'!S169+'New Siaha CL'!S169+'Theiva SC'!S169+'Tuipui Ferry SC'!S169+'Kawlchaw E CL'!S169+'Tuisumpu SC'!S169</f>
        <v>0</v>
      </c>
      <c r="T161" s="409">
        <f>'Maubawk SC'!T169+'Zero CL'!T169+'New Latawh SC'!T169+'Old Siaha SC'!T169+'College Vaih CL'!T169+'Meisatla CL'!T169+'New Coloney CL'!T169+'Phalrang SC'!T169+'Rawmibawk SC'!T169+'Siahatla SC'!T169+'New Siaha CL'!T169+'Theiva SC'!T169+'Tuipui Ferry SC'!T169+'Kawlchaw E CL'!T169+'Tuisumpu SC'!T169</f>
        <v>33</v>
      </c>
      <c r="U161" s="409">
        <f>'Maubawk SC'!U169+'Zero CL'!U169+'New Latawh SC'!U169+'Old Siaha SC'!U169+'College Vaih CL'!U169+'Meisatla CL'!U169+'New Coloney CL'!U169+'Phalrang SC'!U169+'Rawmibawk SC'!U169+'Siahatla SC'!U169+'New Siaha CL'!U169+'Theiva SC'!U169+'Tuipui Ferry SC'!U169+'Kawlchaw E CL'!U169+'Tuisumpu SC'!U169</f>
        <v>405</v>
      </c>
      <c r="V161" s="171">
        <f t="shared" ref="V161" si="7">T161/U161</f>
        <v>8.1481481481481488E-2</v>
      </c>
      <c r="W161" s="164"/>
      <c r="X161" s="200" t="s">
        <v>796</v>
      </c>
    </row>
    <row r="162" spans="2:24" ht="3" customHeight="1">
      <c r="B162" s="69" t="str">
        <f t="shared" si="5"/>
        <v>Siaha MC</v>
      </c>
      <c r="C162" s="70">
        <v>162</v>
      </c>
      <c r="E162" s="71"/>
      <c r="F162" s="71"/>
      <c r="G162" s="227"/>
      <c r="H162" s="185"/>
      <c r="I162" s="185"/>
      <c r="J162" s="185"/>
      <c r="K162" s="185"/>
      <c r="L162" s="185"/>
      <c r="M162" s="185"/>
      <c r="N162" s="185"/>
      <c r="O162" s="185"/>
      <c r="P162" s="185"/>
      <c r="Q162" s="185"/>
      <c r="R162" s="185"/>
      <c r="S162" s="185"/>
      <c r="T162" s="74"/>
      <c r="U162" s="75"/>
      <c r="V162" s="74"/>
      <c r="W162" s="75"/>
    </row>
    <row r="163" spans="2:24" ht="15.75" customHeight="1">
      <c r="B163" s="69" t="str">
        <f t="shared" si="5"/>
        <v>Siaha MC</v>
      </c>
      <c r="C163" s="70">
        <v>163</v>
      </c>
      <c r="D163" s="125"/>
      <c r="E163" s="343" t="s">
        <v>652</v>
      </c>
      <c r="F163" s="189"/>
      <c r="G163" s="129" t="s">
        <v>59</v>
      </c>
      <c r="H163" s="190" t="s">
        <v>35</v>
      </c>
      <c r="I163" s="190" t="s">
        <v>36</v>
      </c>
      <c r="J163" s="190" t="s">
        <v>37</v>
      </c>
      <c r="K163" s="190" t="s">
        <v>38</v>
      </c>
      <c r="L163" s="190" t="s">
        <v>39</v>
      </c>
      <c r="M163" s="190" t="s">
        <v>40</v>
      </c>
      <c r="N163" s="190" t="s">
        <v>41</v>
      </c>
      <c r="O163" s="190" t="s">
        <v>42</v>
      </c>
      <c r="P163" s="190" t="s">
        <v>43</v>
      </c>
      <c r="Q163" s="190" t="s">
        <v>44</v>
      </c>
      <c r="R163" s="190" t="s">
        <v>45</v>
      </c>
      <c r="S163" s="190" t="s">
        <v>46</v>
      </c>
      <c r="T163" s="130" t="s">
        <v>47</v>
      </c>
      <c r="U163" s="131" t="s">
        <v>48</v>
      </c>
      <c r="V163" s="132" t="s">
        <v>49</v>
      </c>
      <c r="W163" s="347" t="s">
        <v>116</v>
      </c>
      <c r="X163" s="130" t="s">
        <v>51</v>
      </c>
    </row>
    <row r="164" spans="2:24" ht="1.5" customHeight="1">
      <c r="B164" s="69" t="str">
        <f t="shared" si="5"/>
        <v>Siaha MC</v>
      </c>
      <c r="C164" s="70">
        <v>164</v>
      </c>
      <c r="D164" s="125"/>
      <c r="E164" s="70"/>
      <c r="F164" s="183"/>
      <c r="G164" s="184"/>
      <c r="H164" s="185"/>
      <c r="I164" s="185"/>
      <c r="J164" s="185"/>
      <c r="K164" s="185"/>
      <c r="L164" s="185"/>
      <c r="M164" s="185"/>
      <c r="N164" s="185"/>
      <c r="O164" s="185"/>
      <c r="P164" s="185"/>
      <c r="Q164" s="185"/>
      <c r="R164" s="185"/>
      <c r="S164" s="185"/>
      <c r="T164" s="74"/>
      <c r="U164" s="75"/>
      <c r="V164" s="186"/>
      <c r="W164" s="75"/>
      <c r="X164" s="69"/>
    </row>
    <row r="165" spans="2:24" ht="14.4" customHeight="1">
      <c r="B165" s="69" t="str">
        <f t="shared" si="5"/>
        <v>Siaha MC</v>
      </c>
      <c r="C165" s="70">
        <v>165</v>
      </c>
      <c r="D165" s="125"/>
      <c r="E165" s="152">
        <v>1</v>
      </c>
      <c r="F165" s="203" t="s">
        <v>651</v>
      </c>
      <c r="G165" s="193" t="s">
        <v>704</v>
      </c>
      <c r="H165" s="409">
        <f>'Maubawk SC'!H173+'Zero CL'!H173+'New Latawh SC'!H173+'Old Siaha SC'!H173+'College Vaih CL'!H173+'Meisatla CL'!H173+'New Coloney CL'!H173+'Phalrang SC'!H173+'Rawmibawk SC'!H173+'Siahatla SC'!H173+'New Siaha CL'!H173+'Theiva SC'!H173+'Tuipui Ferry SC'!H173+'Kawlchaw E CL'!H173+'Tuisumpu SC'!H173</f>
        <v>2</v>
      </c>
      <c r="I165" s="409">
        <f>'Maubawk SC'!I173+'Zero CL'!I173+'New Latawh SC'!I173+'Old Siaha SC'!I173+'College Vaih CL'!I173+'Meisatla CL'!I173+'New Coloney CL'!I173+'Phalrang SC'!I173+'Rawmibawk SC'!I173+'Siahatla SC'!I173+'New Siaha CL'!I173+'Theiva SC'!I173+'Tuipui Ferry SC'!I173+'Kawlchaw E CL'!I173+'Tuisumpu SC'!I173</f>
        <v>5</v>
      </c>
      <c r="J165" s="409">
        <f>'Maubawk SC'!J173+'Zero CL'!J173+'New Latawh SC'!J173+'Old Siaha SC'!J173+'College Vaih CL'!J173+'Meisatla CL'!J173+'New Coloney CL'!J173+'Phalrang SC'!J173+'Rawmibawk SC'!J173+'Siahatla SC'!J173+'New Siaha CL'!J173+'Theiva SC'!J173+'Tuipui Ferry SC'!J173+'Kawlchaw E CL'!J173+'Tuisumpu SC'!J173</f>
        <v>10</v>
      </c>
      <c r="K165" s="409">
        <f>'Maubawk SC'!K173+'Zero CL'!K173+'New Latawh SC'!K173+'Old Siaha SC'!K173+'College Vaih CL'!K173+'Meisatla CL'!K173+'New Coloney CL'!K173+'Phalrang SC'!K173+'Rawmibawk SC'!K173+'Siahatla SC'!K173+'New Siaha CL'!K173+'Theiva SC'!K173+'Tuipui Ferry SC'!K173+'Kawlchaw E CL'!K173+'Tuisumpu SC'!K173</f>
        <v>6</v>
      </c>
      <c r="L165" s="409">
        <f>'Maubawk SC'!L173+'Zero CL'!L173+'New Latawh SC'!L173+'Old Siaha SC'!L173+'College Vaih CL'!L173+'Meisatla CL'!L173+'New Coloney CL'!L173+'Phalrang SC'!L173+'Rawmibawk SC'!L173+'Siahatla SC'!L173+'New Siaha CL'!L173+'Theiva SC'!L173+'Tuipui Ferry SC'!L173+'Kawlchaw E CL'!L173+'Tuisumpu SC'!L173</f>
        <v>6</v>
      </c>
      <c r="M165" s="409">
        <f>'Maubawk SC'!M173+'Zero CL'!M173+'New Latawh SC'!M173+'Old Siaha SC'!M173+'College Vaih CL'!M173+'Meisatla CL'!M173+'New Coloney CL'!M173+'Phalrang SC'!M173+'Rawmibawk SC'!M173+'Siahatla SC'!M173+'New Siaha CL'!M173+'Theiva SC'!M173+'Tuipui Ferry SC'!M173+'Kawlchaw E CL'!M173+'Tuisumpu SC'!M173</f>
        <v>0</v>
      </c>
      <c r="N165" s="409">
        <f>'Maubawk SC'!N173+'Zero CL'!N173+'New Latawh SC'!N173+'Old Siaha SC'!N173+'College Vaih CL'!N173+'Meisatla CL'!N173+'New Coloney CL'!N173+'Phalrang SC'!N173+'Rawmibawk SC'!N173+'Siahatla SC'!N173+'New Siaha CL'!N173+'Theiva SC'!N173+'Tuipui Ferry SC'!N173+'Kawlchaw E CL'!N173+'Tuisumpu SC'!N173</f>
        <v>0</v>
      </c>
      <c r="O165" s="409">
        <f>'Maubawk SC'!O173+'Zero CL'!O173+'New Latawh SC'!O173+'Old Siaha SC'!O173+'College Vaih CL'!O173+'Meisatla CL'!O173+'New Coloney CL'!O173+'Phalrang SC'!O173+'Rawmibawk SC'!O173+'Siahatla SC'!O173+'New Siaha CL'!O173+'Theiva SC'!O173+'Tuipui Ferry SC'!O173+'Kawlchaw E CL'!O173+'Tuisumpu SC'!O173</f>
        <v>0</v>
      </c>
      <c r="P165" s="409">
        <f>'Maubawk SC'!P173+'Zero CL'!P173+'New Latawh SC'!P173+'Old Siaha SC'!P173+'College Vaih CL'!P173+'Meisatla CL'!P173+'New Coloney CL'!P173+'Phalrang SC'!P173+'Rawmibawk SC'!P173+'Siahatla SC'!P173+'New Siaha CL'!P173+'Theiva SC'!P173+'Tuipui Ferry SC'!P173+'Kawlchaw E CL'!P173+'Tuisumpu SC'!P173</f>
        <v>0</v>
      </c>
      <c r="Q165" s="409">
        <f>'Maubawk SC'!Q173+'Zero CL'!Q173+'New Latawh SC'!Q173+'Old Siaha SC'!Q173+'College Vaih CL'!Q173+'Meisatla CL'!Q173+'New Coloney CL'!Q173+'Phalrang SC'!Q173+'Rawmibawk SC'!Q173+'Siahatla SC'!Q173+'New Siaha CL'!Q173+'Theiva SC'!Q173+'Tuipui Ferry SC'!Q173+'Kawlchaw E CL'!Q173+'Tuisumpu SC'!Q173</f>
        <v>0</v>
      </c>
      <c r="R165" s="409">
        <f>'Maubawk SC'!R173+'Zero CL'!R173+'New Latawh SC'!R173+'Old Siaha SC'!R173+'College Vaih CL'!R173+'Meisatla CL'!R173+'New Coloney CL'!R173+'Phalrang SC'!R173+'Rawmibawk SC'!R173+'Siahatla SC'!R173+'New Siaha CL'!R173+'Theiva SC'!R173+'Tuipui Ferry SC'!R173+'Kawlchaw E CL'!R173+'Tuisumpu SC'!R173</f>
        <v>0</v>
      </c>
      <c r="S165" s="409">
        <f>'Maubawk SC'!S173+'Zero CL'!S173+'New Latawh SC'!S173+'Old Siaha SC'!S173+'College Vaih CL'!S173+'Meisatla CL'!S173+'New Coloney CL'!S173+'Phalrang SC'!S173+'Rawmibawk SC'!S173+'Siahatla SC'!S173+'New Siaha CL'!S173+'Theiva SC'!S173+'Tuipui Ferry SC'!S173+'Kawlchaw E CL'!S173+'Tuisumpu SC'!S173</f>
        <v>0</v>
      </c>
      <c r="T165" s="409">
        <f>'Maubawk SC'!T173+'Zero CL'!T173+'New Latawh SC'!T173+'Old Siaha SC'!T173+'College Vaih CL'!T173+'Meisatla CL'!T173+'New Coloney CL'!T173+'Phalrang SC'!T173+'Rawmibawk SC'!T173+'Siahatla SC'!T173+'New Siaha CL'!T173+'Theiva SC'!T173+'Tuipui Ferry SC'!T173+'Kawlchaw E CL'!T173+'Tuisumpu SC'!T173</f>
        <v>29</v>
      </c>
      <c r="U165" s="409">
        <f>'Maubawk SC'!U173+'Zero CL'!U173+'New Latawh SC'!U173+'Old Siaha SC'!U173+'College Vaih CL'!U173+'Meisatla CL'!U173+'New Coloney CL'!U173+'Phalrang SC'!U173+'Rawmibawk SC'!U173+'Siahatla SC'!U173+'New Siaha CL'!U173+'Theiva SC'!U173+'Tuipui Ferry SC'!U173+'Kawlchaw E CL'!U173+'Tuisumpu SC'!U173</f>
        <v>41.55</v>
      </c>
      <c r="V165" s="159">
        <f>IF(U165=0,0,T165/U165)</f>
        <v>0.69795427196149218</v>
      </c>
      <c r="W165" s="164"/>
      <c r="X165" s="410" t="s">
        <v>655</v>
      </c>
    </row>
    <row r="166" spans="2:24" ht="14.4" customHeight="1">
      <c r="B166" s="69" t="str">
        <f t="shared" si="5"/>
        <v>Siaha MC</v>
      </c>
      <c r="C166" s="70">
        <v>166</v>
      </c>
      <c r="D166" s="125"/>
      <c r="E166" s="152">
        <v>2</v>
      </c>
      <c r="F166" s="203" t="s">
        <v>653</v>
      </c>
      <c r="G166" s="193" t="s">
        <v>704</v>
      </c>
      <c r="H166" s="409">
        <f>'Maubawk SC'!H174+'Zero CL'!H174+'New Latawh SC'!H174+'Old Siaha SC'!H174+'College Vaih CL'!H174+'Meisatla CL'!H174+'New Coloney CL'!H174+'Phalrang SC'!H174+'Rawmibawk SC'!H174+'Siahatla SC'!H174+'New Siaha CL'!H174+'Theiva SC'!H174+'Tuipui Ferry SC'!H174+'Kawlchaw E CL'!H174+'Tuisumpu SC'!H174</f>
        <v>1</v>
      </c>
      <c r="I166" s="409">
        <f>'Maubawk SC'!I174+'Zero CL'!I174+'New Latawh SC'!I174+'Old Siaha SC'!I174+'College Vaih CL'!I174+'Meisatla CL'!I174+'New Coloney CL'!I174+'Phalrang SC'!I174+'Rawmibawk SC'!I174+'Siahatla SC'!I174+'New Siaha CL'!I174+'Theiva SC'!I174+'Tuipui Ferry SC'!I174+'Kawlchaw E CL'!I174+'Tuisumpu SC'!I174</f>
        <v>0</v>
      </c>
      <c r="J166" s="409">
        <f>'Maubawk SC'!J174+'Zero CL'!J174+'New Latawh SC'!J174+'Old Siaha SC'!J174+'College Vaih CL'!J174+'Meisatla CL'!J174+'New Coloney CL'!J174+'Phalrang SC'!J174+'Rawmibawk SC'!J174+'Siahatla SC'!J174+'New Siaha CL'!J174+'Theiva SC'!J174+'Tuipui Ferry SC'!J174+'Kawlchaw E CL'!J174+'Tuisumpu SC'!J174</f>
        <v>1</v>
      </c>
      <c r="K166" s="409">
        <f>'Maubawk SC'!K174+'Zero CL'!K174+'New Latawh SC'!K174+'Old Siaha SC'!K174+'College Vaih CL'!K174+'Meisatla CL'!K174+'New Coloney CL'!K174+'Phalrang SC'!K174+'Rawmibawk SC'!K174+'Siahatla SC'!K174+'New Siaha CL'!K174+'Theiva SC'!K174+'Tuipui Ferry SC'!K174+'Kawlchaw E CL'!K174+'Tuisumpu SC'!K174</f>
        <v>0</v>
      </c>
      <c r="L166" s="409">
        <f>'Maubawk SC'!L174+'Zero CL'!L174+'New Latawh SC'!L174+'Old Siaha SC'!L174+'College Vaih CL'!L174+'Meisatla CL'!L174+'New Coloney CL'!L174+'Phalrang SC'!L174+'Rawmibawk SC'!L174+'Siahatla SC'!L174+'New Siaha CL'!L174+'Theiva SC'!L174+'Tuipui Ferry SC'!L174+'Kawlchaw E CL'!L174+'Tuisumpu SC'!L174</f>
        <v>0</v>
      </c>
      <c r="M166" s="409">
        <f>'Maubawk SC'!M174+'Zero CL'!M174+'New Latawh SC'!M174+'Old Siaha SC'!M174+'College Vaih CL'!M174+'Meisatla CL'!M174+'New Coloney CL'!M174+'Phalrang SC'!M174+'Rawmibawk SC'!M174+'Siahatla SC'!M174+'New Siaha CL'!M174+'Theiva SC'!M174+'Tuipui Ferry SC'!M174+'Kawlchaw E CL'!M174+'Tuisumpu SC'!M174</f>
        <v>0</v>
      </c>
      <c r="N166" s="409">
        <f>'Maubawk SC'!N174+'Zero CL'!N174+'New Latawh SC'!N174+'Old Siaha SC'!N174+'College Vaih CL'!N174+'Meisatla CL'!N174+'New Coloney CL'!N174+'Phalrang SC'!N174+'Rawmibawk SC'!N174+'Siahatla SC'!N174+'New Siaha CL'!N174+'Theiva SC'!N174+'Tuipui Ferry SC'!N174+'Kawlchaw E CL'!N174+'Tuisumpu SC'!N174</f>
        <v>0</v>
      </c>
      <c r="O166" s="409">
        <f>'Maubawk SC'!O174+'Zero CL'!O174+'New Latawh SC'!O174+'Old Siaha SC'!O174+'College Vaih CL'!O174+'Meisatla CL'!O174+'New Coloney CL'!O174+'Phalrang SC'!O174+'Rawmibawk SC'!O174+'Siahatla SC'!O174+'New Siaha CL'!O174+'Theiva SC'!O174+'Tuipui Ferry SC'!O174+'Kawlchaw E CL'!O174+'Tuisumpu SC'!O174</f>
        <v>0</v>
      </c>
      <c r="P166" s="409">
        <f>'Maubawk SC'!P174+'Zero CL'!P174+'New Latawh SC'!P174+'Old Siaha SC'!P174+'College Vaih CL'!P174+'Meisatla CL'!P174+'New Coloney CL'!P174+'Phalrang SC'!P174+'Rawmibawk SC'!P174+'Siahatla SC'!P174+'New Siaha CL'!P174+'Theiva SC'!P174+'Tuipui Ferry SC'!P174+'Kawlchaw E CL'!P174+'Tuisumpu SC'!P174</f>
        <v>0</v>
      </c>
      <c r="Q166" s="409">
        <f>'Maubawk SC'!Q174+'Zero CL'!Q174+'New Latawh SC'!Q174+'Old Siaha SC'!Q174+'College Vaih CL'!Q174+'Meisatla CL'!Q174+'New Coloney CL'!Q174+'Phalrang SC'!Q174+'Rawmibawk SC'!Q174+'Siahatla SC'!Q174+'New Siaha CL'!Q174+'Theiva SC'!Q174+'Tuipui Ferry SC'!Q174+'Kawlchaw E CL'!Q174+'Tuisumpu SC'!Q174</f>
        <v>0</v>
      </c>
      <c r="R166" s="409">
        <f>'Maubawk SC'!R174+'Zero CL'!R174+'New Latawh SC'!R174+'Old Siaha SC'!R174+'College Vaih CL'!R174+'Meisatla CL'!R174+'New Coloney CL'!R174+'Phalrang SC'!R174+'Rawmibawk SC'!R174+'Siahatla SC'!R174+'New Siaha CL'!R174+'Theiva SC'!R174+'Tuipui Ferry SC'!R174+'Kawlchaw E CL'!R174+'Tuisumpu SC'!R174</f>
        <v>0</v>
      </c>
      <c r="S166" s="409">
        <f>'Maubawk SC'!S174+'Zero CL'!S174+'New Latawh SC'!S174+'Old Siaha SC'!S174+'College Vaih CL'!S174+'Meisatla CL'!S174+'New Coloney CL'!S174+'Phalrang SC'!S174+'Rawmibawk SC'!S174+'Siahatla SC'!S174+'New Siaha CL'!S174+'Theiva SC'!S174+'Tuipui Ferry SC'!S174+'Kawlchaw E CL'!S174+'Tuisumpu SC'!S174</f>
        <v>0</v>
      </c>
      <c r="T166" s="409">
        <f>'Maubawk SC'!T174+'Zero CL'!T174+'New Latawh SC'!T174+'Old Siaha SC'!T174+'College Vaih CL'!T174+'Meisatla CL'!T174+'New Coloney CL'!T174+'Phalrang SC'!T174+'Rawmibawk SC'!T174+'Siahatla SC'!T174+'New Siaha CL'!T174+'Theiva SC'!T174+'Tuipui Ferry SC'!T174+'Kawlchaw E CL'!T174+'Tuisumpu SC'!T174</f>
        <v>2</v>
      </c>
      <c r="U166" s="409">
        <f>'Maubawk SC'!U174+'Zero CL'!U174+'New Latawh SC'!U174+'Old Siaha SC'!U174+'College Vaih CL'!U174+'Meisatla CL'!U174+'New Coloney CL'!U174+'Phalrang SC'!U174+'Rawmibawk SC'!U174+'Siahatla SC'!U174+'New Siaha CL'!U174+'Theiva SC'!U174+'Tuipui Ferry SC'!U174+'Kawlchaw E CL'!U174+'Tuisumpu SC'!U174</f>
        <v>11.85</v>
      </c>
      <c r="V166" s="159">
        <f>IF(U166=0,0,T166/U166)</f>
        <v>0.16877637130801687</v>
      </c>
      <c r="W166" s="164"/>
      <c r="X166" s="410" t="s">
        <v>654</v>
      </c>
    </row>
    <row r="167" spans="2:24" ht="15.75" customHeight="1">
      <c r="B167" s="69"/>
      <c r="E167" s="71"/>
      <c r="F167" s="71"/>
      <c r="G167" s="227"/>
      <c r="H167" s="74"/>
      <c r="I167" s="74"/>
      <c r="J167" s="74"/>
      <c r="K167" s="74"/>
      <c r="L167" s="74"/>
      <c r="M167" s="74"/>
      <c r="N167" s="74"/>
      <c r="O167" s="74"/>
      <c r="P167" s="74"/>
      <c r="Q167" s="74"/>
      <c r="R167" s="74"/>
      <c r="S167" s="74"/>
      <c r="T167" s="74"/>
      <c r="U167" s="75"/>
      <c r="V167" s="74"/>
      <c r="W167" s="75"/>
    </row>
    <row r="168" spans="2:24" ht="15.75" customHeight="1">
      <c r="B168" s="69"/>
      <c r="E168" s="71"/>
      <c r="F168" s="71"/>
      <c r="G168" s="227"/>
      <c r="H168" s="74"/>
      <c r="I168" s="74"/>
      <c r="J168" s="74"/>
      <c r="K168" s="74"/>
      <c r="L168" s="74"/>
      <c r="M168" s="74"/>
      <c r="N168" s="74"/>
      <c r="O168" s="74"/>
      <c r="P168" s="74"/>
      <c r="Q168" s="74"/>
      <c r="R168" s="74"/>
      <c r="S168" s="74"/>
      <c r="T168" s="74"/>
      <c r="U168" s="75"/>
      <c r="V168" s="74"/>
      <c r="W168" s="75"/>
    </row>
    <row r="169" spans="2:24" ht="15.75" customHeight="1">
      <c r="B169" s="69"/>
      <c r="E169" s="71"/>
      <c r="F169" s="71" t="s">
        <v>312</v>
      </c>
      <c r="G169" s="227"/>
      <c r="H169" s="74"/>
      <c r="I169" s="74"/>
      <c r="J169" s="74"/>
      <c r="K169" s="74"/>
      <c r="L169" s="74"/>
      <c r="M169" s="74"/>
      <c r="N169" s="74"/>
      <c r="O169" s="74"/>
      <c r="P169" s="74"/>
      <c r="Q169" s="74"/>
      <c r="R169" s="74"/>
      <c r="S169" s="74"/>
      <c r="T169" s="74"/>
      <c r="U169" s="75"/>
      <c r="V169" s="74"/>
      <c r="W169" s="75"/>
    </row>
    <row r="170" spans="2:24" ht="15.75" customHeight="1">
      <c r="B170" s="69"/>
      <c r="D170" s="244" t="s">
        <v>165</v>
      </c>
      <c r="E170" s="375" t="s">
        <v>313</v>
      </c>
      <c r="F170" s="375" t="s">
        <v>314</v>
      </c>
      <c r="G170" s="93" t="s">
        <v>315</v>
      </c>
      <c r="H170" s="376"/>
      <c r="I170" s="376" t="s">
        <v>316</v>
      </c>
      <c r="J170" s="376" t="s">
        <v>317</v>
      </c>
      <c r="K170" s="376" t="s">
        <v>318</v>
      </c>
      <c r="L170" s="376" t="s">
        <v>319</v>
      </c>
      <c r="M170" s="74"/>
      <c r="N170" s="74"/>
      <c r="O170" s="74"/>
      <c r="P170" s="74"/>
      <c r="Q170" s="74"/>
      <c r="R170" s="74"/>
      <c r="S170" s="74"/>
      <c r="T170" s="74"/>
      <c r="U170" s="75"/>
      <c r="V170" s="74"/>
      <c r="W170" s="75"/>
    </row>
    <row r="171" spans="2:24" ht="13.5" customHeight="1">
      <c r="B171" s="69"/>
      <c r="D171" s="244" t="s">
        <v>165</v>
      </c>
      <c r="E171" s="377" t="s">
        <v>320</v>
      </c>
      <c r="F171" s="246" t="s">
        <v>321</v>
      </c>
      <c r="G171" s="378" t="s">
        <v>704</v>
      </c>
      <c r="H171" s="179" t="s">
        <v>168</v>
      </c>
      <c r="I171" s="175"/>
      <c r="J171" s="379"/>
      <c r="K171" s="379"/>
      <c r="L171" s="248">
        <f>G11</f>
        <v>35</v>
      </c>
      <c r="M171" s="74"/>
      <c r="N171" s="74"/>
      <c r="O171" s="74"/>
      <c r="P171" s="74"/>
      <c r="Q171" s="74"/>
      <c r="R171" s="74"/>
      <c r="S171" s="74"/>
      <c r="T171" s="74"/>
      <c r="U171" s="75"/>
      <c r="V171" s="186"/>
      <c r="W171" s="75"/>
      <c r="X171" s="69"/>
    </row>
    <row r="172" spans="2:24" ht="13.5" customHeight="1">
      <c r="B172" s="69"/>
      <c r="D172" s="244" t="s">
        <v>165</v>
      </c>
      <c r="E172" s="377" t="s">
        <v>323</v>
      </c>
      <c r="F172" s="246" t="s">
        <v>324</v>
      </c>
      <c r="G172" s="378" t="s">
        <v>704</v>
      </c>
      <c r="H172" s="179" t="s">
        <v>168</v>
      </c>
      <c r="I172" s="175"/>
      <c r="J172" s="379"/>
      <c r="K172" s="379"/>
      <c r="L172" s="248">
        <f>G12</f>
        <v>37109</v>
      </c>
      <c r="M172" s="74"/>
      <c r="N172" s="74"/>
      <c r="O172" s="74"/>
      <c r="P172" s="74"/>
      <c r="Q172" s="74"/>
      <c r="R172" s="74"/>
      <c r="S172" s="74"/>
      <c r="T172" s="74"/>
      <c r="U172" s="75"/>
      <c r="V172" s="74"/>
      <c r="W172" s="75"/>
    </row>
    <row r="173" spans="2:24" ht="13.5" customHeight="1">
      <c r="B173" s="69"/>
      <c r="D173" s="244" t="s">
        <v>169</v>
      </c>
      <c r="E173" s="377" t="s">
        <v>325</v>
      </c>
      <c r="F173" s="246" t="s">
        <v>326</v>
      </c>
      <c r="G173" s="378" t="s">
        <v>704</v>
      </c>
      <c r="H173" s="179" t="s">
        <v>168</v>
      </c>
      <c r="I173" s="175"/>
      <c r="J173" s="379"/>
      <c r="K173" s="379"/>
      <c r="L173" s="248"/>
      <c r="M173" s="74"/>
      <c r="N173" s="74"/>
      <c r="O173" s="74"/>
      <c r="P173" s="74"/>
      <c r="Q173" s="74"/>
      <c r="R173" s="74"/>
      <c r="S173" s="74"/>
      <c r="T173" s="74"/>
      <c r="U173" s="75"/>
      <c r="V173" s="74"/>
      <c r="W173" s="75"/>
    </row>
    <row r="174" spans="2:24" ht="13.5" customHeight="1">
      <c r="B174" s="69"/>
      <c r="D174" s="244" t="s">
        <v>169</v>
      </c>
      <c r="E174" s="377" t="s">
        <v>327</v>
      </c>
      <c r="F174" s="246" t="s">
        <v>328</v>
      </c>
      <c r="G174" s="378" t="s">
        <v>704</v>
      </c>
      <c r="H174" s="179" t="s">
        <v>168</v>
      </c>
      <c r="I174" s="175"/>
      <c r="J174" s="379"/>
      <c r="K174" s="379"/>
      <c r="L174" s="248">
        <f>X11</f>
        <v>634.56389999999999</v>
      </c>
      <c r="M174" s="74"/>
      <c r="N174" s="74"/>
      <c r="O174" s="74"/>
      <c r="P174" s="74"/>
      <c r="Q174" s="74"/>
      <c r="R174" s="74"/>
      <c r="S174" s="74"/>
      <c r="T174" s="74"/>
      <c r="U174" s="75"/>
      <c r="V174" s="74"/>
      <c r="W174" s="75"/>
    </row>
    <row r="175" spans="2:24" ht="15" customHeight="1">
      <c r="B175" s="69"/>
      <c r="D175" s="244" t="s">
        <v>169</v>
      </c>
      <c r="E175" s="377" t="s">
        <v>329</v>
      </c>
      <c r="F175" s="325" t="s">
        <v>330</v>
      </c>
      <c r="G175" s="378" t="s">
        <v>704</v>
      </c>
      <c r="H175" s="179" t="s">
        <v>168</v>
      </c>
      <c r="I175" s="175"/>
      <c r="J175" s="379"/>
      <c r="K175" s="379"/>
      <c r="L175" s="380"/>
      <c r="M175" s="74"/>
      <c r="N175" s="74"/>
      <c r="O175" s="74"/>
      <c r="P175" s="74"/>
      <c r="Q175" s="74"/>
      <c r="R175" s="74"/>
      <c r="S175" s="74"/>
      <c r="T175" s="74"/>
      <c r="U175" s="75"/>
      <c r="V175" s="74"/>
      <c r="W175" s="75"/>
    </row>
    <row r="176" spans="2:24" ht="29.1" customHeight="1">
      <c r="B176" s="69"/>
      <c r="D176" s="250" t="s">
        <v>181</v>
      </c>
      <c r="E176" s="381">
        <v>1</v>
      </c>
      <c r="F176" s="258" t="s">
        <v>345</v>
      </c>
      <c r="G176" s="378" t="s">
        <v>704</v>
      </c>
      <c r="H176" s="179" t="s">
        <v>171</v>
      </c>
      <c r="I176" s="382">
        <v>5</v>
      </c>
      <c r="J176" s="248">
        <f t="shared" ref="J176:L180" si="8">T32</f>
        <v>169</v>
      </c>
      <c r="K176" s="248">
        <f t="shared" si="8"/>
        <v>237</v>
      </c>
      <c r="L176" s="380">
        <f t="shared" si="8"/>
        <v>0.71308016877637126</v>
      </c>
      <c r="M176" s="74"/>
      <c r="N176" s="74"/>
      <c r="O176" s="74"/>
      <c r="P176" s="74"/>
      <c r="Q176" s="74"/>
      <c r="R176" s="74"/>
      <c r="S176" s="74"/>
      <c r="T176" s="74"/>
      <c r="U176" s="75"/>
      <c r="V176" s="74"/>
      <c r="W176" s="75"/>
    </row>
    <row r="177" spans="2:23" ht="29.1" customHeight="1">
      <c r="B177" s="69"/>
      <c r="D177" s="244" t="s">
        <v>181</v>
      </c>
      <c r="E177" s="381">
        <v>2</v>
      </c>
      <c r="F177" s="251" t="s">
        <v>346</v>
      </c>
      <c r="G177" s="378" t="s">
        <v>704</v>
      </c>
      <c r="H177" s="179" t="s">
        <v>171</v>
      </c>
      <c r="I177" s="382">
        <v>10</v>
      </c>
      <c r="J177" s="248">
        <f t="shared" si="8"/>
        <v>359</v>
      </c>
      <c r="K177" s="248">
        <f t="shared" si="8"/>
        <v>6176</v>
      </c>
      <c r="L177" s="380">
        <f t="shared" si="8"/>
        <v>5.812823834196891E-2</v>
      </c>
      <c r="M177" s="74"/>
      <c r="N177" s="74"/>
      <c r="O177" s="74"/>
      <c r="P177" s="74"/>
      <c r="Q177" s="74"/>
      <c r="R177" s="74"/>
      <c r="S177" s="74"/>
      <c r="T177" s="74"/>
      <c r="U177" s="75"/>
      <c r="V177" s="74"/>
      <c r="W177" s="75"/>
    </row>
    <row r="178" spans="2:23" ht="29.1" customHeight="1">
      <c r="B178" s="69"/>
      <c r="D178" s="244" t="s">
        <v>181</v>
      </c>
      <c r="E178" s="381">
        <v>3</v>
      </c>
      <c r="F178" s="253" t="s">
        <v>674</v>
      </c>
      <c r="G178" s="378" t="s">
        <v>704</v>
      </c>
      <c r="H178" s="179" t="s">
        <v>171</v>
      </c>
      <c r="I178" s="382">
        <v>10</v>
      </c>
      <c r="J178" s="248">
        <f t="shared" si="8"/>
        <v>84</v>
      </c>
      <c r="K178" s="248">
        <f t="shared" si="8"/>
        <v>58</v>
      </c>
      <c r="L178" s="380">
        <f t="shared" si="8"/>
        <v>1.4482758620689655</v>
      </c>
      <c r="M178" s="74"/>
      <c r="N178" s="74"/>
      <c r="O178" s="74"/>
      <c r="P178" s="74"/>
      <c r="Q178" s="74"/>
      <c r="R178" s="74"/>
      <c r="S178" s="74"/>
      <c r="T178" s="74"/>
      <c r="U178" s="75"/>
      <c r="V178" s="74"/>
      <c r="W178" s="75"/>
    </row>
    <row r="179" spans="2:23" ht="29.1" customHeight="1">
      <c r="B179" s="69"/>
      <c r="D179" s="266" t="s">
        <v>181</v>
      </c>
      <c r="E179" s="381">
        <v>4</v>
      </c>
      <c r="F179" s="253" t="s">
        <v>675</v>
      </c>
      <c r="G179" s="378" t="s">
        <v>704</v>
      </c>
      <c r="H179" s="179" t="s">
        <v>171</v>
      </c>
      <c r="I179" s="382">
        <v>10</v>
      </c>
      <c r="J179" s="260">
        <f t="shared" si="8"/>
        <v>73</v>
      </c>
      <c r="K179" s="260">
        <f t="shared" si="8"/>
        <v>648</v>
      </c>
      <c r="L179" s="383">
        <f t="shared" si="8"/>
        <v>0.11265432098765432</v>
      </c>
      <c r="M179" s="74"/>
      <c r="N179" s="74"/>
      <c r="O179" s="74"/>
      <c r="P179" s="74"/>
      <c r="Q179" s="74"/>
      <c r="R179" s="74"/>
      <c r="S179" s="74"/>
      <c r="T179" s="74"/>
      <c r="U179" s="75"/>
      <c r="V179" s="74"/>
      <c r="W179" s="75"/>
    </row>
    <row r="180" spans="2:23" ht="29.1" customHeight="1">
      <c r="B180" s="69"/>
      <c r="D180" s="266" t="s">
        <v>181</v>
      </c>
      <c r="E180" s="381">
        <v>5</v>
      </c>
      <c r="F180" s="251" t="s">
        <v>354</v>
      </c>
      <c r="G180" s="378" t="s">
        <v>704</v>
      </c>
      <c r="H180" s="179" t="s">
        <v>171</v>
      </c>
      <c r="I180" s="384">
        <v>5</v>
      </c>
      <c r="J180" s="260">
        <f t="shared" si="8"/>
        <v>49</v>
      </c>
      <c r="K180" s="260">
        <f t="shared" si="8"/>
        <v>49</v>
      </c>
      <c r="L180" s="383">
        <f t="shared" si="8"/>
        <v>1</v>
      </c>
      <c r="M180" s="74"/>
      <c r="N180" s="74"/>
      <c r="O180" s="74"/>
      <c r="P180" s="74"/>
      <c r="Q180" s="74"/>
      <c r="R180" s="74"/>
      <c r="S180" s="74"/>
      <c r="T180" s="74"/>
      <c r="U180" s="75"/>
      <c r="V180" s="74"/>
      <c r="W180" s="75"/>
    </row>
    <row r="181" spans="2:23" ht="29.1" customHeight="1">
      <c r="B181" s="69"/>
      <c r="D181" s="266" t="s">
        <v>165</v>
      </c>
      <c r="E181" s="381">
        <v>1</v>
      </c>
      <c r="F181" s="246" t="s">
        <v>331</v>
      </c>
      <c r="G181" s="378" t="s">
        <v>704</v>
      </c>
      <c r="H181" s="179" t="s">
        <v>171</v>
      </c>
      <c r="I181" s="175">
        <v>5</v>
      </c>
      <c r="J181" s="248">
        <f>T155</f>
        <v>7827</v>
      </c>
      <c r="K181" s="248">
        <f>U155</f>
        <v>14843.600000000002</v>
      </c>
      <c r="L181" s="380">
        <f>V155</f>
        <v>0.5272979600635963</v>
      </c>
      <c r="M181" s="74"/>
      <c r="N181" s="74"/>
      <c r="O181" s="74"/>
      <c r="P181" s="74"/>
      <c r="Q181" s="74"/>
      <c r="R181" s="74"/>
      <c r="S181" s="74"/>
      <c r="T181" s="74"/>
      <c r="U181" s="75"/>
      <c r="V181" s="74"/>
      <c r="W181" s="75"/>
    </row>
    <row r="182" spans="2:23" ht="29.1" customHeight="1">
      <c r="B182" s="69"/>
      <c r="D182" s="244" t="s">
        <v>169</v>
      </c>
      <c r="E182" s="381">
        <v>2</v>
      </c>
      <c r="F182" s="246" t="s">
        <v>332</v>
      </c>
      <c r="G182" s="378" t="s">
        <v>704</v>
      </c>
      <c r="H182" s="179" t="s">
        <v>171</v>
      </c>
      <c r="I182" s="175">
        <v>5</v>
      </c>
      <c r="J182" s="248">
        <f t="shared" ref="J182:L184" si="9">T40</f>
        <v>277</v>
      </c>
      <c r="K182" s="248">
        <f t="shared" si="9"/>
        <v>634.56389999999988</v>
      </c>
      <c r="L182" s="380">
        <f t="shared" si="9"/>
        <v>0.43652026218320961</v>
      </c>
      <c r="M182" s="74"/>
      <c r="N182" s="74"/>
      <c r="O182" s="74"/>
      <c r="P182" s="74"/>
      <c r="Q182" s="74"/>
      <c r="R182" s="74"/>
      <c r="S182" s="74"/>
      <c r="T182" s="74"/>
      <c r="U182" s="75"/>
      <c r="V182" s="74"/>
      <c r="W182" s="75"/>
    </row>
    <row r="183" spans="2:23" ht="29.1" customHeight="1">
      <c r="B183" s="69"/>
      <c r="D183" s="244" t="s">
        <v>169</v>
      </c>
      <c r="E183" s="381">
        <v>3</v>
      </c>
      <c r="F183" s="246" t="s">
        <v>333</v>
      </c>
      <c r="G183" s="378" t="s">
        <v>704</v>
      </c>
      <c r="H183" s="179" t="s">
        <v>171</v>
      </c>
      <c r="I183" s="175">
        <v>10</v>
      </c>
      <c r="J183" s="248">
        <f t="shared" si="9"/>
        <v>250</v>
      </c>
      <c r="K183" s="248">
        <f t="shared" si="9"/>
        <v>277</v>
      </c>
      <c r="L183" s="380">
        <f t="shared" si="9"/>
        <v>0.90252707581227432</v>
      </c>
      <c r="M183" s="74"/>
      <c r="N183" s="74"/>
      <c r="O183" s="74"/>
      <c r="P183" s="74"/>
      <c r="Q183" s="74"/>
      <c r="R183" s="74"/>
      <c r="S183" s="74"/>
      <c r="T183" s="74"/>
      <c r="U183" s="75"/>
      <c r="V183" s="74"/>
      <c r="W183" s="75"/>
    </row>
    <row r="184" spans="2:23" ht="29.1" customHeight="1">
      <c r="B184" s="69"/>
      <c r="D184" s="250" t="s">
        <v>169</v>
      </c>
      <c r="E184" s="381">
        <v>4</v>
      </c>
      <c r="F184" s="246" t="s">
        <v>334</v>
      </c>
      <c r="G184" s="378" t="s">
        <v>704</v>
      </c>
      <c r="H184" s="179" t="s">
        <v>171</v>
      </c>
      <c r="I184" s="175">
        <v>10</v>
      </c>
      <c r="J184" s="248">
        <f t="shared" si="9"/>
        <v>150</v>
      </c>
      <c r="K184" s="248">
        <f t="shared" si="9"/>
        <v>277</v>
      </c>
      <c r="L184" s="380">
        <f t="shared" si="9"/>
        <v>0.54151624548736466</v>
      </c>
      <c r="M184" s="74"/>
      <c r="N184" s="74"/>
      <c r="O184" s="74"/>
      <c r="P184" s="74"/>
      <c r="Q184" s="74"/>
      <c r="R184" s="74"/>
      <c r="S184" s="74"/>
      <c r="T184" s="74"/>
      <c r="U184" s="75"/>
      <c r="V184" s="74"/>
      <c r="W184" s="75"/>
    </row>
    <row r="185" spans="2:23" ht="29.1" customHeight="1">
      <c r="B185" s="69"/>
      <c r="D185" s="244" t="s">
        <v>169</v>
      </c>
      <c r="E185" s="381">
        <v>5</v>
      </c>
      <c r="F185" s="251" t="s">
        <v>335</v>
      </c>
      <c r="G185" s="378" t="s">
        <v>704</v>
      </c>
      <c r="H185" s="179" t="s">
        <v>171</v>
      </c>
      <c r="I185" s="252">
        <v>10</v>
      </c>
      <c r="J185" s="248">
        <f>T46</f>
        <v>131</v>
      </c>
      <c r="K185" s="248">
        <f>U46</f>
        <v>277</v>
      </c>
      <c r="L185" s="380">
        <f>V46</f>
        <v>0.47292418772563177</v>
      </c>
      <c r="M185" s="74"/>
      <c r="N185" s="74"/>
      <c r="O185" s="74"/>
      <c r="P185" s="74"/>
      <c r="Q185" s="74"/>
      <c r="R185" s="74"/>
      <c r="S185" s="74"/>
      <c r="T185" s="74"/>
      <c r="U185" s="75"/>
      <c r="V185" s="74"/>
      <c r="W185" s="75"/>
    </row>
    <row r="186" spans="2:23" ht="29.1" customHeight="1">
      <c r="B186" s="69"/>
      <c r="D186" s="250" t="s">
        <v>169</v>
      </c>
      <c r="E186" s="381">
        <v>6</v>
      </c>
      <c r="F186" s="325" t="s">
        <v>336</v>
      </c>
      <c r="G186" s="378" t="s">
        <v>704</v>
      </c>
      <c r="H186" s="179" t="s">
        <v>171</v>
      </c>
      <c r="I186" s="175">
        <v>5</v>
      </c>
      <c r="J186" s="248">
        <f>T43</f>
        <v>123</v>
      </c>
      <c r="K186" s="248">
        <f>U43</f>
        <v>277</v>
      </c>
      <c r="L186" s="380">
        <f>V43</f>
        <v>0.44404332129963897</v>
      </c>
      <c r="M186" s="74"/>
      <c r="N186" s="74"/>
      <c r="O186" s="74"/>
      <c r="P186" s="74"/>
      <c r="Q186" s="74"/>
      <c r="R186" s="74"/>
      <c r="S186" s="74"/>
      <c r="T186" s="74"/>
      <c r="U186" s="75"/>
      <c r="V186" s="74"/>
      <c r="W186" s="75"/>
    </row>
    <row r="187" spans="2:23" ht="29.1" customHeight="1">
      <c r="B187" s="69"/>
      <c r="D187" s="244" t="s">
        <v>169</v>
      </c>
      <c r="E187" s="381">
        <v>7</v>
      </c>
      <c r="F187" s="253" t="s">
        <v>666</v>
      </c>
      <c r="G187" s="378" t="s">
        <v>704</v>
      </c>
      <c r="H187" s="179" t="s">
        <v>171</v>
      </c>
      <c r="I187" s="252">
        <v>5</v>
      </c>
      <c r="J187" s="248">
        <f>T51</f>
        <v>8</v>
      </c>
      <c r="K187" s="248">
        <f>U51</f>
        <v>16</v>
      </c>
      <c r="L187" s="380">
        <f>V51</f>
        <v>0.5</v>
      </c>
      <c r="M187" s="74"/>
      <c r="N187" s="74"/>
      <c r="O187" s="74"/>
      <c r="P187" s="74"/>
      <c r="Q187" s="74"/>
      <c r="R187" s="74"/>
      <c r="S187" s="74"/>
      <c r="T187" s="74"/>
      <c r="U187" s="75"/>
      <c r="V187" s="74"/>
      <c r="W187" s="75"/>
    </row>
    <row r="188" spans="2:23" ht="29.1" customHeight="1">
      <c r="B188" s="69"/>
      <c r="D188" s="250" t="s">
        <v>169</v>
      </c>
      <c r="E188" s="381">
        <v>8</v>
      </c>
      <c r="F188" s="246" t="s">
        <v>338</v>
      </c>
      <c r="G188" s="378" t="s">
        <v>704</v>
      </c>
      <c r="H188" s="179" t="s">
        <v>171</v>
      </c>
      <c r="I188" s="257">
        <v>10</v>
      </c>
      <c r="J188" s="248">
        <f>T48</f>
        <v>219</v>
      </c>
      <c r="K188" s="248">
        <f>U48</f>
        <v>235</v>
      </c>
      <c r="L188" s="380">
        <f>V48</f>
        <v>0.93191489361702129</v>
      </c>
      <c r="M188" s="74"/>
      <c r="N188" s="74"/>
      <c r="O188" s="74"/>
      <c r="P188" s="74"/>
      <c r="Q188" s="74"/>
      <c r="R188" s="74"/>
      <c r="S188" s="74"/>
      <c r="T188" s="74"/>
      <c r="U188" s="75"/>
      <c r="V188" s="74"/>
      <c r="W188" s="75"/>
    </row>
    <row r="189" spans="2:23" ht="29.1" customHeight="1">
      <c r="B189" s="69"/>
      <c r="D189" s="250" t="s">
        <v>169</v>
      </c>
      <c r="E189" s="381">
        <v>9</v>
      </c>
      <c r="F189" s="251" t="s">
        <v>170</v>
      </c>
      <c r="G189" s="378" t="s">
        <v>704</v>
      </c>
      <c r="H189" s="179" t="s">
        <v>171</v>
      </c>
      <c r="I189" s="252">
        <v>5</v>
      </c>
      <c r="J189" s="248">
        <f>T56</f>
        <v>240</v>
      </c>
      <c r="K189" s="248">
        <f>U56</f>
        <v>237</v>
      </c>
      <c r="L189" s="380">
        <f>V56</f>
        <v>1.0126582278481013</v>
      </c>
      <c r="M189" s="74"/>
      <c r="N189" s="74"/>
      <c r="O189" s="74"/>
      <c r="P189" s="74"/>
      <c r="Q189" s="74"/>
      <c r="R189" s="74"/>
      <c r="S189" s="74"/>
      <c r="T189" s="74"/>
      <c r="U189" s="75"/>
      <c r="V189" s="74"/>
      <c r="W189" s="75"/>
    </row>
    <row r="190" spans="2:23" ht="29.1" customHeight="1">
      <c r="B190" s="69"/>
      <c r="D190" s="244" t="s">
        <v>173</v>
      </c>
      <c r="E190" s="381">
        <v>10</v>
      </c>
      <c r="F190" s="251" t="s">
        <v>172</v>
      </c>
      <c r="G190" s="378" t="s">
        <v>704</v>
      </c>
      <c r="H190" s="179" t="s">
        <v>171</v>
      </c>
      <c r="I190" s="252">
        <v>5</v>
      </c>
      <c r="J190" s="248">
        <f>T58</f>
        <v>232</v>
      </c>
      <c r="K190" s="248">
        <f>U58</f>
        <v>237</v>
      </c>
      <c r="L190" s="380">
        <f>V58</f>
        <v>0.97890295358649793</v>
      </c>
      <c r="M190" s="74"/>
      <c r="N190" s="74"/>
      <c r="O190" s="74"/>
      <c r="P190" s="74"/>
      <c r="Q190" s="74"/>
      <c r="R190" s="74"/>
      <c r="S190" s="74"/>
      <c r="T190" s="74"/>
      <c r="U190" s="75"/>
      <c r="V190" s="74"/>
      <c r="W190" s="75"/>
    </row>
    <row r="191" spans="2:23" ht="29.1" customHeight="1">
      <c r="B191" s="69"/>
      <c r="D191" s="244" t="s">
        <v>173</v>
      </c>
      <c r="E191" s="381">
        <v>11</v>
      </c>
      <c r="F191" s="261" t="s">
        <v>339</v>
      </c>
      <c r="G191" s="378" t="s">
        <v>704</v>
      </c>
      <c r="H191" s="179" t="s">
        <v>171</v>
      </c>
      <c r="I191" s="252">
        <v>5</v>
      </c>
      <c r="J191" s="248">
        <f t="shared" ref="J191:L192" si="10">T75</f>
        <v>272</v>
      </c>
      <c r="K191" s="248">
        <f t="shared" si="10"/>
        <v>277</v>
      </c>
      <c r="L191" s="380">
        <f t="shared" si="10"/>
        <v>0.98194945848375448</v>
      </c>
      <c r="M191" s="74"/>
      <c r="N191" s="74"/>
      <c r="O191" s="74"/>
      <c r="P191" s="74"/>
      <c r="Q191" s="74"/>
      <c r="R191" s="74"/>
      <c r="S191" s="74"/>
      <c r="T191" s="74"/>
      <c r="U191" s="75"/>
      <c r="V191" s="74"/>
      <c r="W191" s="75"/>
    </row>
    <row r="192" spans="2:23" ht="29.1" customHeight="1">
      <c r="B192" s="69"/>
      <c r="D192" s="244" t="s">
        <v>173</v>
      </c>
      <c r="E192" s="381">
        <v>12</v>
      </c>
      <c r="F192" s="246" t="s">
        <v>340</v>
      </c>
      <c r="G192" s="378" t="s">
        <v>704</v>
      </c>
      <c r="H192" s="179" t="s">
        <v>171</v>
      </c>
      <c r="I192" s="175">
        <v>5</v>
      </c>
      <c r="J192" s="248">
        <f t="shared" si="10"/>
        <v>192</v>
      </c>
      <c r="K192" s="248">
        <f t="shared" si="10"/>
        <v>237</v>
      </c>
      <c r="L192" s="380">
        <f t="shared" si="10"/>
        <v>0.810126582278481</v>
      </c>
      <c r="M192" s="74"/>
      <c r="N192" s="74"/>
      <c r="O192" s="74"/>
      <c r="P192" s="74"/>
      <c r="Q192" s="74"/>
      <c r="R192" s="74"/>
      <c r="S192" s="74"/>
      <c r="T192" s="74"/>
      <c r="U192" s="75"/>
      <c r="V192" s="74"/>
      <c r="W192" s="75"/>
    </row>
    <row r="193" spans="2:23" ht="29.1" customHeight="1">
      <c r="B193" s="69"/>
      <c r="D193" s="244" t="s">
        <v>173</v>
      </c>
      <c r="E193" s="381">
        <v>13</v>
      </c>
      <c r="F193" s="246" t="s">
        <v>341</v>
      </c>
      <c r="G193" s="378" t="s">
        <v>704</v>
      </c>
      <c r="H193" s="179" t="s">
        <v>171</v>
      </c>
      <c r="I193" s="175">
        <v>10</v>
      </c>
      <c r="J193" s="248">
        <f t="shared" ref="J193:L196" si="11">T79</f>
        <v>223</v>
      </c>
      <c r="K193" s="248">
        <f t="shared" si="11"/>
        <v>237</v>
      </c>
      <c r="L193" s="380">
        <f t="shared" si="11"/>
        <v>0.94092827004219415</v>
      </c>
      <c r="M193" s="74"/>
      <c r="N193" s="74"/>
      <c r="O193" s="74"/>
      <c r="P193" s="74"/>
      <c r="Q193" s="74"/>
      <c r="R193" s="74"/>
      <c r="S193" s="74"/>
      <c r="T193" s="74"/>
      <c r="U193" s="75"/>
      <c r="V193" s="74"/>
      <c r="W193" s="75"/>
    </row>
    <row r="194" spans="2:23" ht="29.1" customHeight="1">
      <c r="B194" s="69"/>
      <c r="D194" s="250" t="s">
        <v>173</v>
      </c>
      <c r="E194" s="381">
        <v>14</v>
      </c>
      <c r="F194" s="246" t="s">
        <v>342</v>
      </c>
      <c r="G194" s="378" t="s">
        <v>704</v>
      </c>
      <c r="H194" s="179" t="s">
        <v>171</v>
      </c>
      <c r="I194" s="175">
        <v>5</v>
      </c>
      <c r="J194" s="248">
        <f t="shared" si="11"/>
        <v>125</v>
      </c>
      <c r="K194" s="248">
        <f t="shared" si="11"/>
        <v>598.68235119056749</v>
      </c>
      <c r="L194" s="380">
        <f t="shared" si="11"/>
        <v>0.20879185723684554</v>
      </c>
      <c r="M194" s="74"/>
      <c r="N194" s="74"/>
      <c r="O194" s="74"/>
      <c r="P194" s="74"/>
      <c r="Q194" s="74"/>
      <c r="R194" s="74"/>
      <c r="S194" s="74"/>
      <c r="T194" s="74"/>
      <c r="U194" s="75"/>
      <c r="V194" s="74"/>
      <c r="W194" s="75"/>
    </row>
    <row r="195" spans="2:23" ht="29.1" customHeight="1">
      <c r="B195" s="69"/>
      <c r="D195" s="250" t="s">
        <v>173</v>
      </c>
      <c r="E195" s="381">
        <v>15</v>
      </c>
      <c r="F195" s="261" t="s">
        <v>343</v>
      </c>
      <c r="G195" s="378" t="s">
        <v>704</v>
      </c>
      <c r="H195" s="179" t="s">
        <v>171</v>
      </c>
      <c r="I195" s="175">
        <v>5</v>
      </c>
      <c r="J195" s="248">
        <f t="shared" si="11"/>
        <v>109</v>
      </c>
      <c r="K195" s="248">
        <f t="shared" si="11"/>
        <v>595.68893943461501</v>
      </c>
      <c r="L195" s="380">
        <f t="shared" si="11"/>
        <v>0.18298140654324543</v>
      </c>
      <c r="M195" s="74"/>
      <c r="N195" s="74"/>
      <c r="O195" s="74"/>
      <c r="P195" s="74"/>
      <c r="Q195" s="74"/>
      <c r="R195" s="74"/>
      <c r="S195" s="74"/>
      <c r="T195" s="74"/>
      <c r="U195" s="75"/>
      <c r="V195" s="74"/>
      <c r="W195" s="75"/>
    </row>
    <row r="196" spans="2:23" ht="29.1" customHeight="1">
      <c r="B196" s="69"/>
      <c r="D196" s="250" t="s">
        <v>173</v>
      </c>
      <c r="E196" s="381">
        <v>16</v>
      </c>
      <c r="F196" s="261" t="s">
        <v>344</v>
      </c>
      <c r="G196" s="378" t="s">
        <v>704</v>
      </c>
      <c r="H196" s="179" t="s">
        <v>171</v>
      </c>
      <c r="I196" s="175">
        <v>5</v>
      </c>
      <c r="J196" s="248">
        <f t="shared" si="11"/>
        <v>69</v>
      </c>
      <c r="K196" s="248">
        <f t="shared" si="11"/>
        <v>594.19971708602611</v>
      </c>
      <c r="L196" s="380">
        <f t="shared" si="11"/>
        <v>0.11612257295977545</v>
      </c>
      <c r="M196" s="74"/>
      <c r="N196" s="74"/>
      <c r="O196" s="74"/>
      <c r="P196" s="74"/>
      <c r="Q196" s="74"/>
      <c r="R196" s="74"/>
      <c r="S196" s="74"/>
      <c r="T196" s="74"/>
      <c r="U196" s="75"/>
      <c r="V196" s="74"/>
      <c r="W196" s="75"/>
    </row>
    <row r="197" spans="2:23" ht="29.1" customHeight="1">
      <c r="B197" s="69"/>
      <c r="D197" s="266" t="s">
        <v>347</v>
      </c>
      <c r="E197" s="381">
        <v>17</v>
      </c>
      <c r="F197" s="246" t="s">
        <v>175</v>
      </c>
      <c r="G197" s="378" t="s">
        <v>704</v>
      </c>
      <c r="H197" s="179" t="s">
        <v>171</v>
      </c>
      <c r="I197" s="257">
        <v>10</v>
      </c>
      <c r="J197" s="248">
        <f>T86</f>
        <v>1462</v>
      </c>
      <c r="K197" s="248">
        <f>U86</f>
        <v>3710.9000000000005</v>
      </c>
      <c r="L197" s="380">
        <f>V86</f>
        <v>0.39397450753186553</v>
      </c>
      <c r="M197" s="74"/>
      <c r="N197" s="74"/>
      <c r="O197" s="74"/>
      <c r="P197" s="74"/>
      <c r="Q197" s="74"/>
      <c r="R197" s="74"/>
      <c r="S197" s="74"/>
      <c r="T197" s="74"/>
      <c r="U197" s="75"/>
      <c r="V197" s="74"/>
      <c r="W197" s="75"/>
    </row>
    <row r="198" spans="2:23" ht="29.1" customHeight="1">
      <c r="B198" s="69"/>
      <c r="D198" s="244" t="s">
        <v>176</v>
      </c>
      <c r="E198" s="381">
        <v>18</v>
      </c>
      <c r="F198" s="246" t="s">
        <v>177</v>
      </c>
      <c r="G198" s="378" t="s">
        <v>704</v>
      </c>
      <c r="H198" s="179" t="s">
        <v>171</v>
      </c>
      <c r="I198" s="175">
        <v>10</v>
      </c>
      <c r="J198" s="248">
        <f>T99</f>
        <v>51</v>
      </c>
      <c r="K198" s="248">
        <f>U99</f>
        <v>156.54</v>
      </c>
      <c r="L198" s="380">
        <f>V99</f>
        <v>0.32579532387888083</v>
      </c>
      <c r="M198" s="74"/>
      <c r="N198" s="74"/>
      <c r="O198" s="74"/>
      <c r="P198" s="74"/>
      <c r="Q198" s="74"/>
      <c r="R198" s="74"/>
      <c r="S198" s="74"/>
      <c r="T198" s="74"/>
      <c r="U198" s="75"/>
      <c r="V198" s="74"/>
      <c r="W198" s="75"/>
    </row>
    <row r="199" spans="2:23" ht="29.1" customHeight="1">
      <c r="B199" s="69"/>
      <c r="D199" s="244" t="s">
        <v>178</v>
      </c>
      <c r="E199" s="381">
        <v>19</v>
      </c>
      <c r="F199" s="246" t="s">
        <v>179</v>
      </c>
      <c r="G199" s="378" t="s">
        <v>704</v>
      </c>
      <c r="H199" s="179" t="s">
        <v>171</v>
      </c>
      <c r="I199" s="175">
        <v>10</v>
      </c>
      <c r="J199" s="248">
        <f>T103</f>
        <v>776.5</v>
      </c>
      <c r="K199" s="248">
        <f>U103</f>
        <v>13730.330000000002</v>
      </c>
      <c r="L199" s="380">
        <f>V103</f>
        <v>5.6553629810791137E-2</v>
      </c>
      <c r="M199" s="74"/>
      <c r="N199" s="74"/>
      <c r="O199" s="74"/>
      <c r="P199" s="74"/>
      <c r="Q199" s="74"/>
      <c r="R199" s="74"/>
      <c r="S199" s="74"/>
      <c r="T199" s="74"/>
      <c r="U199" s="75"/>
      <c r="V199" s="74"/>
      <c r="W199" s="75"/>
    </row>
    <row r="200" spans="2:23" ht="29.1" customHeight="1">
      <c r="B200" s="69"/>
      <c r="D200" s="244" t="s">
        <v>178</v>
      </c>
      <c r="E200" s="381">
        <v>20</v>
      </c>
      <c r="F200" s="258" t="s">
        <v>180</v>
      </c>
      <c r="G200" s="378" t="s">
        <v>704</v>
      </c>
      <c r="H200" s="179" t="s">
        <v>171</v>
      </c>
      <c r="I200" s="175">
        <v>8</v>
      </c>
      <c r="J200" s="248">
        <f>T106</f>
        <v>98.666666666666643</v>
      </c>
      <c r="K200" s="248">
        <f>U106</f>
        <v>13730.330000000002</v>
      </c>
      <c r="L200" s="380">
        <f>V106</f>
        <v>7.1860375290809927E-3</v>
      </c>
      <c r="M200" s="74"/>
      <c r="N200" s="74"/>
      <c r="O200" s="74"/>
      <c r="P200" s="74"/>
      <c r="Q200" s="74"/>
      <c r="R200" s="74"/>
      <c r="S200" s="74"/>
      <c r="T200" s="74"/>
      <c r="U200" s="75"/>
      <c r="V200" s="74"/>
      <c r="W200" s="75"/>
    </row>
    <row r="201" spans="2:23" ht="29.1" customHeight="1">
      <c r="B201" s="69"/>
      <c r="D201" s="244" t="s">
        <v>196</v>
      </c>
      <c r="E201" s="381">
        <v>21</v>
      </c>
      <c r="F201" s="264" t="s">
        <v>348</v>
      </c>
      <c r="G201" s="378" t="s">
        <v>704</v>
      </c>
      <c r="H201" s="179" t="s">
        <v>171</v>
      </c>
      <c r="I201" s="259">
        <v>5</v>
      </c>
      <c r="J201" s="260">
        <f>T130</f>
        <v>72</v>
      </c>
      <c r="K201" s="260">
        <f>U130</f>
        <v>72</v>
      </c>
      <c r="L201" s="383">
        <f>V130</f>
        <v>1</v>
      </c>
      <c r="M201" s="74"/>
      <c r="N201" s="74"/>
      <c r="O201" s="74"/>
      <c r="P201" s="74"/>
      <c r="Q201" s="74"/>
      <c r="R201" s="74"/>
      <c r="S201" s="74"/>
      <c r="T201" s="74"/>
      <c r="U201" s="75"/>
      <c r="V201" s="74"/>
      <c r="W201" s="75"/>
    </row>
    <row r="202" spans="2:23" ht="29.1" customHeight="1">
      <c r="B202" s="69"/>
      <c r="D202" s="244" t="s">
        <v>197</v>
      </c>
      <c r="E202" s="381">
        <v>22</v>
      </c>
      <c r="F202" s="264" t="s">
        <v>349</v>
      </c>
      <c r="G202" s="378" t="s">
        <v>704</v>
      </c>
      <c r="H202" s="179" t="s">
        <v>171</v>
      </c>
      <c r="I202" s="259">
        <v>5</v>
      </c>
      <c r="J202" s="260">
        <f>T134</f>
        <v>71</v>
      </c>
      <c r="K202" s="260">
        <f>U134</f>
        <v>71</v>
      </c>
      <c r="L202" s="383">
        <f>V134</f>
        <v>1</v>
      </c>
      <c r="M202" s="74"/>
      <c r="N202" s="74"/>
      <c r="O202" s="74"/>
      <c r="P202" s="74"/>
      <c r="Q202" s="74"/>
      <c r="R202" s="74"/>
      <c r="S202" s="74"/>
      <c r="T202" s="74"/>
      <c r="U202" s="75"/>
      <c r="V202" s="74"/>
      <c r="W202" s="75"/>
    </row>
    <row r="203" spans="2:23" ht="29.1" customHeight="1">
      <c r="B203" s="69"/>
      <c r="D203" s="244" t="s">
        <v>198</v>
      </c>
      <c r="E203" s="381">
        <v>23</v>
      </c>
      <c r="F203" s="264" t="s">
        <v>351</v>
      </c>
      <c r="G203" s="378" t="s">
        <v>704</v>
      </c>
      <c r="H203" s="179" t="s">
        <v>171</v>
      </c>
      <c r="I203" s="259">
        <v>5</v>
      </c>
      <c r="J203" s="260">
        <f>T138</f>
        <v>16</v>
      </c>
      <c r="K203" s="260">
        <f>U138</f>
        <v>16</v>
      </c>
      <c r="L203" s="383">
        <f>V138</f>
        <v>1</v>
      </c>
      <c r="M203" s="74"/>
      <c r="N203" s="74"/>
      <c r="O203" s="74"/>
      <c r="P203" s="74"/>
      <c r="Q203" s="74"/>
      <c r="R203" s="74"/>
      <c r="S203" s="74"/>
      <c r="T203" s="74"/>
      <c r="U203" s="75"/>
      <c r="V203" s="74"/>
      <c r="W203" s="75"/>
    </row>
    <row r="204" spans="2:23" ht="29.1" customHeight="1">
      <c r="B204" s="69"/>
      <c r="D204" s="244" t="s">
        <v>350</v>
      </c>
      <c r="E204" s="381">
        <v>24</v>
      </c>
      <c r="F204" s="251" t="s">
        <v>352</v>
      </c>
      <c r="G204" s="378" t="s">
        <v>704</v>
      </c>
      <c r="H204" s="179" t="s">
        <v>171</v>
      </c>
      <c r="I204" s="259">
        <v>10</v>
      </c>
      <c r="J204" s="260">
        <f>T146</f>
        <v>72</v>
      </c>
      <c r="K204" s="260">
        <f>U146</f>
        <v>72</v>
      </c>
      <c r="L204" s="383">
        <f>V146</f>
        <v>1</v>
      </c>
      <c r="M204" s="74"/>
      <c r="N204" s="74"/>
      <c r="O204" s="74"/>
      <c r="P204" s="74"/>
      <c r="Q204" s="74"/>
      <c r="R204" s="74"/>
      <c r="S204" s="74"/>
      <c r="T204" s="74"/>
      <c r="U204" s="75"/>
      <c r="V204" s="74"/>
      <c r="W204" s="75"/>
    </row>
    <row r="205" spans="2:23" ht="29.1" customHeight="1">
      <c r="B205" s="69"/>
      <c r="D205" s="385" t="s">
        <v>200</v>
      </c>
      <c r="E205" s="381">
        <v>25</v>
      </c>
      <c r="F205" s="269" t="s">
        <v>353</v>
      </c>
      <c r="G205" s="378" t="s">
        <v>704</v>
      </c>
      <c r="H205" s="179" t="s">
        <v>171</v>
      </c>
      <c r="I205" s="259">
        <v>5</v>
      </c>
      <c r="J205" s="260">
        <f>T151</f>
        <v>72</v>
      </c>
      <c r="K205" s="260">
        <f>U151</f>
        <v>72</v>
      </c>
      <c r="L205" s="383">
        <f>V151</f>
        <v>1</v>
      </c>
      <c r="M205" s="74"/>
      <c r="N205" s="74"/>
      <c r="O205" s="74"/>
      <c r="P205" s="74"/>
      <c r="Q205" s="74"/>
      <c r="R205" s="74"/>
      <c r="S205" s="74"/>
      <c r="T205" s="74"/>
      <c r="U205" s="75"/>
      <c r="V205" s="74"/>
      <c r="W205" s="75"/>
    </row>
    <row r="206" spans="2:23" ht="29.1" customHeight="1">
      <c r="B206" s="69"/>
      <c r="D206" s="385" t="s">
        <v>169</v>
      </c>
      <c r="E206" s="381">
        <v>26</v>
      </c>
      <c r="F206" s="375" t="s">
        <v>355</v>
      </c>
      <c r="G206" s="378" t="s">
        <v>704</v>
      </c>
      <c r="H206" s="179" t="s">
        <v>190</v>
      </c>
      <c r="I206" s="257"/>
      <c r="J206" s="248">
        <f>T118</f>
        <v>2</v>
      </c>
      <c r="K206" s="248">
        <f>U118</f>
        <v>0</v>
      </c>
      <c r="L206" s="386">
        <f>V118</f>
        <v>8.4388185654008439</v>
      </c>
      <c r="M206" s="74"/>
      <c r="N206" s="74"/>
      <c r="O206" s="74"/>
      <c r="P206" s="74"/>
      <c r="Q206" s="74"/>
      <c r="R206" s="74"/>
      <c r="S206" s="74"/>
      <c r="T206" s="74"/>
      <c r="U206" s="75"/>
      <c r="V206" s="74"/>
      <c r="W206" s="75"/>
    </row>
    <row r="207" spans="2:23" ht="29.1" customHeight="1">
      <c r="B207" s="69"/>
      <c r="D207" s="385" t="s">
        <v>347</v>
      </c>
      <c r="E207" s="381">
        <v>27</v>
      </c>
      <c r="F207" s="246" t="s">
        <v>356</v>
      </c>
      <c r="G207" s="378" t="s">
        <v>704</v>
      </c>
      <c r="H207" s="179" t="s">
        <v>190</v>
      </c>
      <c r="I207" s="257"/>
      <c r="J207" s="248">
        <f>T93</f>
        <v>88</v>
      </c>
      <c r="K207" s="248">
        <f>U93</f>
        <v>0</v>
      </c>
      <c r="L207" s="386">
        <f>V93</f>
        <v>2.3713923845967284</v>
      </c>
      <c r="M207" s="74"/>
      <c r="N207" s="74"/>
      <c r="O207" s="74"/>
      <c r="P207" s="74"/>
      <c r="Q207" s="74"/>
      <c r="R207" s="74"/>
      <c r="S207" s="74"/>
      <c r="T207" s="74"/>
      <c r="U207" s="75"/>
      <c r="V207" s="74"/>
      <c r="W207" s="75"/>
    </row>
    <row r="208" spans="2:23" ht="15" customHeight="1">
      <c r="D208" s="387" t="s">
        <v>169</v>
      </c>
      <c r="E208" s="381">
        <v>28</v>
      </c>
      <c r="F208" s="395" t="s">
        <v>728</v>
      </c>
      <c r="G208" s="390" t="s">
        <v>704</v>
      </c>
      <c r="H208" s="179" t="s">
        <v>190</v>
      </c>
      <c r="I208" s="396"/>
      <c r="J208" s="396">
        <f>T54</f>
        <v>237</v>
      </c>
      <c r="K208" s="396">
        <f>T40-(10*T40/100)</f>
        <v>249.3</v>
      </c>
      <c r="L208" s="396">
        <f>G27</f>
        <v>12.299999999999988</v>
      </c>
    </row>
  </sheetData>
  <sheetProtection password="CC6B" sheet="1" objects="1" scenarios="1" autoFilter="0"/>
  <autoFilter ref="D8:X166" xr:uid="{00000000-0009-0000-0000-000014000000}"/>
  <mergeCells count="1">
    <mergeCell ref="F4:U4"/>
  </mergeCells>
  <hyperlinks>
    <hyperlink ref="X6" location="INDEX!A1" display="Go to INDEX" xr:uid="{00000000-0004-0000-1400-000000000000}"/>
  </hyperlinks>
  <pageMargins left="0.23622047244094491" right="0" top="0.51181102362204722" bottom="0.23622047244094491" header="0" footer="0"/>
  <pageSetup paperSize="9" scale="9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T103"/>
  <sheetViews>
    <sheetView workbookViewId="0">
      <selection activeCell="V20" sqref="V20"/>
    </sheetView>
  </sheetViews>
  <sheetFormatPr defaultColWidth="14" defaultRowHeight="15" customHeight="1"/>
  <cols>
    <col min="1" max="1" width="4.5546875" customWidth="1"/>
    <col min="2" max="2" width="3.88671875" customWidth="1"/>
    <col min="3" max="3" width="4.44140625" customWidth="1"/>
    <col min="4" max="4" width="58.6640625" customWidth="1"/>
    <col min="5" max="5" width="4.109375" customWidth="1"/>
    <col min="6" max="6" width="6" customWidth="1"/>
    <col min="7" max="7" width="3.88671875" customWidth="1"/>
    <col min="8" max="23" width="7.44140625" customWidth="1"/>
    <col min="24" max="24" width="3.44140625" customWidth="1"/>
    <col min="25" max="25" width="4.33203125" customWidth="1"/>
    <col min="26" max="26" width="3.88671875" customWidth="1"/>
    <col min="27" max="27" width="53.5546875" customWidth="1"/>
    <col min="28" max="28" width="4.44140625" customWidth="1"/>
    <col min="29" max="44" width="7.44140625" customWidth="1"/>
  </cols>
  <sheetData>
    <row r="1" spans="1:44" ht="7.5" customHeight="1">
      <c r="A1" s="411"/>
      <c r="B1" s="412"/>
      <c r="C1" s="412"/>
      <c r="D1" s="411"/>
      <c r="E1" s="411"/>
      <c r="F1" s="411"/>
      <c r="G1" s="412"/>
      <c r="H1" s="411"/>
      <c r="I1" s="411"/>
      <c r="J1" s="411"/>
      <c r="K1" s="411"/>
      <c r="L1" s="411"/>
      <c r="M1" s="411"/>
      <c r="N1" s="411"/>
      <c r="O1" s="411"/>
      <c r="P1" s="411"/>
      <c r="Q1" s="411"/>
      <c r="R1" s="411"/>
      <c r="S1" s="411"/>
      <c r="T1" s="411"/>
      <c r="U1" s="411"/>
      <c r="V1" s="411"/>
      <c r="W1" s="411"/>
      <c r="Y1" s="412"/>
      <c r="Z1" s="412"/>
      <c r="AA1" s="411"/>
      <c r="AB1" s="412"/>
      <c r="AC1" s="411"/>
      <c r="AD1" s="411"/>
      <c r="AE1" s="411"/>
      <c r="AF1" s="411"/>
      <c r="AG1" s="411"/>
      <c r="AH1" s="411"/>
      <c r="AI1" s="411"/>
      <c r="AJ1" s="411"/>
      <c r="AK1" s="411"/>
      <c r="AL1" s="411"/>
      <c r="AM1" s="411"/>
      <c r="AN1" s="411"/>
      <c r="AO1" s="411"/>
      <c r="AP1" s="411"/>
      <c r="AQ1" s="411"/>
    </row>
    <row r="2" spans="1:44" ht="21" customHeight="1">
      <c r="A2" s="411"/>
      <c r="B2" s="412"/>
      <c r="C2" s="412"/>
      <c r="D2" s="413" t="s">
        <v>713</v>
      </c>
      <c r="E2" s="414" t="str">
        <f>'UPHC,PHC,CHC,SDH'!G6</f>
        <v>Siaha MC</v>
      </c>
      <c r="F2" s="415"/>
      <c r="G2" s="415"/>
      <c r="H2" s="415"/>
      <c r="I2" s="415" t="str">
        <f>'UPHC,PHC,CHC,SDH'!S6</f>
        <v>Siaha</v>
      </c>
      <c r="J2" s="415"/>
      <c r="K2" s="416"/>
      <c r="L2" s="416"/>
      <c r="M2" s="416"/>
      <c r="N2" s="416"/>
      <c r="O2" s="416"/>
      <c r="P2" s="416"/>
      <c r="Q2" s="416"/>
      <c r="R2" s="416"/>
      <c r="S2" s="416"/>
      <c r="T2" s="416"/>
      <c r="U2" s="416"/>
      <c r="V2" s="416"/>
      <c r="W2" s="411"/>
      <c r="Y2" s="417" t="s">
        <v>828</v>
      </c>
      <c r="AA2" s="418" t="s">
        <v>798</v>
      </c>
      <c r="AB2" s="419"/>
      <c r="AC2" s="420" t="str">
        <f>E2</f>
        <v>Siaha MC</v>
      </c>
      <c r="AD2" s="421"/>
      <c r="AE2" s="421"/>
      <c r="AF2" s="422"/>
      <c r="AG2" s="422"/>
      <c r="AH2" s="422"/>
      <c r="AI2" s="422"/>
      <c r="AJ2" s="422"/>
      <c r="AK2" s="422"/>
      <c r="AL2" s="422"/>
      <c r="AM2" s="422"/>
      <c r="AN2" s="422"/>
      <c r="AO2" s="422"/>
      <c r="AP2" s="422"/>
      <c r="AQ2" s="422"/>
    </row>
    <row r="3" spans="1:44" ht="12.9" customHeight="1">
      <c r="A3" s="411"/>
      <c r="B3" s="412"/>
      <c r="C3" s="412"/>
      <c r="D3" s="411"/>
      <c r="E3" s="423" t="s">
        <v>714</v>
      </c>
      <c r="F3" s="411"/>
      <c r="G3" s="412"/>
      <c r="H3" s="411"/>
      <c r="I3" s="411"/>
      <c r="J3" s="411"/>
      <c r="K3" s="411"/>
      <c r="L3" s="411"/>
      <c r="M3" s="411"/>
      <c r="N3" s="411"/>
      <c r="O3" s="411"/>
      <c r="P3" s="411"/>
      <c r="Q3" s="411"/>
      <c r="R3" s="411"/>
      <c r="S3" s="411"/>
      <c r="T3" s="411"/>
      <c r="U3" s="411"/>
      <c r="V3" s="411"/>
      <c r="W3" s="411"/>
      <c r="Y3" s="412"/>
      <c r="Z3" s="412"/>
      <c r="AA3" s="411"/>
      <c r="AB3" s="412"/>
      <c r="AC3" s="411"/>
      <c r="AD3" s="411"/>
      <c r="AE3" s="411"/>
      <c r="AF3" s="411"/>
      <c r="AG3" s="411"/>
      <c r="AH3" s="411"/>
      <c r="AI3" s="411"/>
      <c r="AJ3" s="411"/>
      <c r="AK3" s="411"/>
      <c r="AL3" s="411"/>
      <c r="AM3" s="411"/>
      <c r="AN3" s="411"/>
      <c r="AO3" s="411"/>
      <c r="AP3" s="411"/>
      <c r="AQ3" s="411"/>
    </row>
    <row r="4" spans="1:44" ht="24" customHeight="1">
      <c r="A4" s="411"/>
      <c r="B4" s="412"/>
      <c r="C4" s="412"/>
      <c r="D4" s="424" t="s">
        <v>715</v>
      </c>
      <c r="E4" s="411"/>
      <c r="F4" s="411"/>
      <c r="G4" s="412"/>
      <c r="H4" s="411"/>
      <c r="I4" s="411"/>
      <c r="J4" s="411"/>
      <c r="K4" s="411"/>
      <c r="L4" s="411"/>
      <c r="M4" s="411"/>
      <c r="N4" s="411"/>
      <c r="O4" s="411"/>
      <c r="P4" s="411"/>
      <c r="Q4" s="411"/>
      <c r="R4" s="411"/>
      <c r="S4" s="411"/>
      <c r="T4" s="411"/>
      <c r="U4" s="411"/>
      <c r="V4" s="411"/>
      <c r="W4" s="411"/>
      <c r="Y4" s="377"/>
      <c r="Z4" s="377"/>
      <c r="AA4" s="425" t="s">
        <v>358</v>
      </c>
      <c r="AB4" s="426" t="s">
        <v>316</v>
      </c>
      <c r="AC4" s="426" t="str">
        <f>H15</f>
        <v>Old Siaha SC</v>
      </c>
      <c r="AD4" s="426" t="str">
        <f t="shared" ref="AD4:AQ4" si="0">I15</f>
        <v>College Vaih CL</v>
      </c>
      <c r="AE4" s="426" t="str">
        <f t="shared" si="0"/>
        <v>Meisatla CL</v>
      </c>
      <c r="AF4" s="426" t="str">
        <f t="shared" si="0"/>
        <v>New Coloney CL</v>
      </c>
      <c r="AG4" s="426" t="str">
        <f t="shared" si="0"/>
        <v>Maubawk SC</v>
      </c>
      <c r="AH4" s="426" t="str">
        <f t="shared" si="0"/>
        <v>Zero CL</v>
      </c>
      <c r="AI4" s="426" t="str">
        <f t="shared" si="0"/>
        <v>Kawlchaw E CL</v>
      </c>
      <c r="AJ4" s="426" t="str">
        <f t="shared" si="0"/>
        <v>New Latawh SC</v>
      </c>
      <c r="AK4" s="426" t="str">
        <f t="shared" si="0"/>
        <v>Phalrang SC</v>
      </c>
      <c r="AL4" s="426" t="str">
        <f t="shared" si="0"/>
        <v>Rawmibawk SC</v>
      </c>
      <c r="AM4" s="426" t="str">
        <f t="shared" si="0"/>
        <v>Siahatla SC</v>
      </c>
      <c r="AN4" s="426" t="str">
        <f t="shared" si="0"/>
        <v>New Siaha CL</v>
      </c>
      <c r="AO4" s="426" t="str">
        <f t="shared" si="0"/>
        <v>Theiva SC</v>
      </c>
      <c r="AP4" s="426" t="str">
        <f t="shared" si="0"/>
        <v>Tuipui Ferry SC</v>
      </c>
      <c r="AQ4" s="426" t="str">
        <f t="shared" si="0"/>
        <v>Tuisumpu SC</v>
      </c>
      <c r="AR4" s="426" t="str">
        <f>W15</f>
        <v>Total</v>
      </c>
    </row>
    <row r="5" spans="1:44" ht="5.25" customHeight="1">
      <c r="A5" s="411"/>
      <c r="B5" s="412"/>
      <c r="C5" s="412"/>
      <c r="D5" s="411"/>
      <c r="E5" s="411"/>
      <c r="F5" s="411"/>
      <c r="G5" s="412"/>
      <c r="H5" s="411"/>
      <c r="I5" s="411"/>
      <c r="J5" s="411"/>
      <c r="K5" s="411"/>
      <c r="L5" s="411"/>
      <c r="M5" s="411"/>
      <c r="N5" s="411"/>
      <c r="O5" s="411"/>
      <c r="P5" s="411"/>
      <c r="Q5" s="411"/>
      <c r="R5" s="411"/>
      <c r="S5" s="411"/>
      <c r="T5" s="411"/>
      <c r="U5" s="411"/>
      <c r="V5" s="411"/>
      <c r="W5" s="411"/>
      <c r="Y5" s="412"/>
      <c r="Z5" s="412"/>
      <c r="AA5" s="411"/>
      <c r="AB5" s="412"/>
      <c r="AC5" s="412"/>
      <c r="AD5" s="412"/>
      <c r="AE5" s="412"/>
      <c r="AF5" s="412"/>
      <c r="AG5" s="412"/>
      <c r="AH5" s="412"/>
      <c r="AI5" s="412"/>
      <c r="AJ5" s="412"/>
      <c r="AK5" s="412"/>
      <c r="AL5" s="412"/>
      <c r="AM5" s="412"/>
      <c r="AN5" s="412"/>
      <c r="AO5" s="412"/>
      <c r="AP5" s="412"/>
      <c r="AQ5" s="412"/>
      <c r="AR5" s="427"/>
    </row>
    <row r="6" spans="1:44" ht="18.600000000000001" customHeight="1">
      <c r="A6" s="411"/>
      <c r="B6" s="412"/>
      <c r="C6" s="412"/>
      <c r="D6" s="424" t="s">
        <v>716</v>
      </c>
      <c r="W6" s="411"/>
      <c r="AA6" s="428" t="s">
        <v>359</v>
      </c>
      <c r="AB6" s="429">
        <v>170</v>
      </c>
      <c r="AC6" s="429">
        <f>AB6</f>
        <v>170</v>
      </c>
      <c r="AD6" s="429">
        <f t="shared" ref="AD6:AQ6" si="1">AC6</f>
        <v>170</v>
      </c>
      <c r="AE6" s="429">
        <f t="shared" si="1"/>
        <v>170</v>
      </c>
      <c r="AF6" s="429">
        <f t="shared" si="1"/>
        <v>170</v>
      </c>
      <c r="AG6" s="429">
        <f t="shared" si="1"/>
        <v>170</v>
      </c>
      <c r="AH6" s="429">
        <f t="shared" si="1"/>
        <v>170</v>
      </c>
      <c r="AI6" s="429">
        <f t="shared" si="1"/>
        <v>170</v>
      </c>
      <c r="AJ6" s="429">
        <f t="shared" si="1"/>
        <v>170</v>
      </c>
      <c r="AK6" s="429">
        <f t="shared" si="1"/>
        <v>170</v>
      </c>
      <c r="AL6" s="429">
        <f t="shared" si="1"/>
        <v>170</v>
      </c>
      <c r="AM6" s="429">
        <f t="shared" si="1"/>
        <v>170</v>
      </c>
      <c r="AN6" s="429">
        <f t="shared" si="1"/>
        <v>170</v>
      </c>
      <c r="AO6" s="429">
        <f t="shared" si="1"/>
        <v>170</v>
      </c>
      <c r="AP6" s="429">
        <f t="shared" si="1"/>
        <v>170</v>
      </c>
      <c r="AQ6" s="429">
        <f t="shared" si="1"/>
        <v>170</v>
      </c>
      <c r="AR6" s="429">
        <f>AE6</f>
        <v>170</v>
      </c>
    </row>
    <row r="7" spans="1:44" ht="18.600000000000001" customHeight="1">
      <c r="A7" s="411"/>
      <c r="B7" s="412"/>
      <c r="C7" s="412"/>
      <c r="W7" s="411"/>
      <c r="AA7" s="430" t="s">
        <v>360</v>
      </c>
      <c r="AB7" s="431"/>
      <c r="AC7" s="432">
        <f>SUM(AC26:AC50)-(AC21+AC22+AC24+AC25)</f>
        <v>95.422215119462138</v>
      </c>
      <c r="AD7" s="432">
        <f t="shared" ref="AD7:AQ7" si="2">SUM(AD26:AD50)-(AD21+AD22+AD24+AD25)</f>
        <v>94.401381293727695</v>
      </c>
      <c r="AE7" s="432">
        <f t="shared" si="2"/>
        <v>116.98281916088126</v>
      </c>
      <c r="AF7" s="432">
        <f t="shared" si="2"/>
        <v>78.880641842847652</v>
      </c>
      <c r="AG7" s="432">
        <f t="shared" si="2"/>
        <v>78.173970338779483</v>
      </c>
      <c r="AH7" s="432">
        <f t="shared" si="2"/>
        <v>98.550912931546719</v>
      </c>
      <c r="AI7" s="432">
        <f t="shared" si="2"/>
        <v>77.283782903713558</v>
      </c>
      <c r="AJ7" s="432">
        <f t="shared" si="2"/>
        <v>79.760586262080821</v>
      </c>
      <c r="AK7" s="432">
        <f t="shared" si="2"/>
        <v>68.814007258792543</v>
      </c>
      <c r="AL7" s="432">
        <f t="shared" si="2"/>
        <v>105.36304072267642</v>
      </c>
      <c r="AM7" s="432">
        <f t="shared" si="2"/>
        <v>71.756811304820317</v>
      </c>
      <c r="AN7" s="432">
        <f t="shared" si="2"/>
        <v>81.282420874292399</v>
      </c>
      <c r="AO7" s="432">
        <f t="shared" si="2"/>
        <v>121.71187847358641</v>
      </c>
      <c r="AP7" s="432">
        <f t="shared" si="2"/>
        <v>93.254428704267553</v>
      </c>
      <c r="AQ7" s="432">
        <f t="shared" si="2"/>
        <v>119.49336636553423</v>
      </c>
      <c r="AR7" s="432">
        <f t="shared" ref="AR7" si="3">SUM(AR26:AR50)-(AR21+AR22+AR24+AR25)</f>
        <v>99.120357200132815</v>
      </c>
    </row>
    <row r="8" spans="1:44" ht="18.600000000000001" customHeight="1">
      <c r="A8" s="411"/>
      <c r="B8" s="412"/>
      <c r="C8" s="412"/>
      <c r="D8" s="424" t="s">
        <v>718</v>
      </c>
      <c r="E8" s="411"/>
      <c r="F8" s="411"/>
      <c r="G8" s="412"/>
      <c r="H8" s="411"/>
      <c r="I8" s="411"/>
      <c r="J8" s="411"/>
      <c r="K8" s="411"/>
      <c r="L8" s="411"/>
      <c r="M8" s="411"/>
      <c r="N8" s="411"/>
      <c r="O8" s="411"/>
      <c r="P8" s="411"/>
      <c r="Q8" s="411"/>
      <c r="R8" s="411"/>
      <c r="S8" s="411"/>
      <c r="T8" s="411"/>
      <c r="U8" s="411"/>
      <c r="V8" s="411"/>
      <c r="W8" s="411"/>
      <c r="AA8" s="430" t="s">
        <v>361</v>
      </c>
      <c r="AB8" s="431"/>
      <c r="AC8" s="433">
        <f>AC7/AC6</f>
        <v>0.561307147761542</v>
      </c>
      <c r="AD8" s="433">
        <f t="shared" ref="AD8:AQ8" si="4">AD7/AD6</f>
        <v>0.55530224290428054</v>
      </c>
      <c r="AE8" s="433">
        <f t="shared" si="4"/>
        <v>0.68813423035812504</v>
      </c>
      <c r="AF8" s="433">
        <f t="shared" si="4"/>
        <v>0.46400377554616268</v>
      </c>
      <c r="AG8" s="433">
        <f t="shared" si="4"/>
        <v>0.45984688434576165</v>
      </c>
      <c r="AH8" s="433">
        <f t="shared" si="4"/>
        <v>0.57971125253851008</v>
      </c>
      <c r="AI8" s="433">
        <f t="shared" si="4"/>
        <v>0.45461048766890327</v>
      </c>
      <c r="AJ8" s="433">
        <f t="shared" si="4"/>
        <v>0.46917991918871071</v>
      </c>
      <c r="AK8" s="433">
        <f t="shared" si="4"/>
        <v>0.40478827799289729</v>
      </c>
      <c r="AL8" s="433">
        <f t="shared" si="4"/>
        <v>0.61978259248633183</v>
      </c>
      <c r="AM8" s="433">
        <f t="shared" si="4"/>
        <v>0.42209889002835482</v>
      </c>
      <c r="AN8" s="433">
        <f t="shared" si="4"/>
        <v>0.47813188749583763</v>
      </c>
      <c r="AO8" s="433">
        <f t="shared" si="4"/>
        <v>0.71595222631521416</v>
      </c>
      <c r="AP8" s="433">
        <f t="shared" si="4"/>
        <v>0.54855546296627977</v>
      </c>
      <c r="AQ8" s="433">
        <f t="shared" si="4"/>
        <v>0.70290215509137777</v>
      </c>
      <c r="AR8" s="433">
        <f t="shared" ref="AR8" si="5">AR7/AR6</f>
        <v>0.5830609247066636</v>
      </c>
    </row>
    <row r="9" spans="1:44" ht="18.600000000000001" customHeight="1">
      <c r="A9" s="411"/>
      <c r="B9" s="412"/>
      <c r="C9" s="412"/>
      <c r="D9" s="424" t="s">
        <v>717</v>
      </c>
      <c r="E9" s="411"/>
      <c r="F9" s="411"/>
      <c r="G9" s="412"/>
      <c r="H9" s="411"/>
      <c r="I9" s="411"/>
      <c r="J9" s="411"/>
      <c r="K9" s="411"/>
      <c r="L9" s="411"/>
      <c r="M9" s="411"/>
      <c r="N9" s="411"/>
      <c r="O9" s="411"/>
      <c r="P9" s="411"/>
      <c r="Q9" s="411"/>
      <c r="R9" s="411"/>
      <c r="S9" s="411"/>
      <c r="T9" s="411"/>
      <c r="U9" s="411"/>
      <c r="V9" s="411"/>
      <c r="W9" s="411"/>
      <c r="AA9" s="430" t="s">
        <v>362</v>
      </c>
      <c r="AB9" s="431"/>
      <c r="AC9" s="431"/>
      <c r="AD9" s="431"/>
      <c r="AE9" s="431"/>
      <c r="AF9" s="431"/>
      <c r="AG9" s="431"/>
      <c r="AH9" s="431"/>
      <c r="AI9" s="431"/>
      <c r="AJ9" s="431"/>
      <c r="AK9" s="431"/>
      <c r="AL9" s="431"/>
      <c r="AM9" s="431"/>
      <c r="AN9" s="431"/>
      <c r="AO9" s="431"/>
      <c r="AP9" s="431"/>
      <c r="AQ9" s="431"/>
      <c r="AR9" s="431"/>
    </row>
    <row r="10" spans="1:44" ht="3" customHeight="1">
      <c r="A10" s="411"/>
      <c r="B10" s="412"/>
      <c r="C10" s="412"/>
      <c r="D10" s="424" t="s">
        <v>717</v>
      </c>
      <c r="E10" s="411"/>
      <c r="F10" s="411"/>
      <c r="G10" s="412"/>
      <c r="H10" s="411"/>
      <c r="I10" s="411"/>
      <c r="J10" s="411"/>
      <c r="K10" s="411"/>
      <c r="L10" s="411"/>
      <c r="M10" s="411"/>
      <c r="N10" s="411"/>
      <c r="O10" s="411"/>
      <c r="P10" s="411"/>
      <c r="Q10" s="411"/>
      <c r="R10" s="411"/>
      <c r="S10" s="411"/>
      <c r="T10" s="411"/>
      <c r="U10" s="411"/>
      <c r="V10" s="411"/>
      <c r="W10" s="411"/>
      <c r="AA10" s="434"/>
      <c r="AB10" s="435"/>
      <c r="AC10" s="435"/>
      <c r="AD10" s="435"/>
      <c r="AE10" s="435"/>
      <c r="AF10" s="435"/>
      <c r="AG10" s="435"/>
      <c r="AH10" s="435"/>
      <c r="AI10" s="435"/>
      <c r="AJ10" s="435"/>
      <c r="AK10" s="435"/>
      <c r="AL10" s="435"/>
      <c r="AM10" s="435"/>
      <c r="AN10" s="435"/>
      <c r="AO10" s="435"/>
      <c r="AP10" s="435"/>
      <c r="AQ10" s="435"/>
      <c r="AR10" s="435"/>
    </row>
    <row r="11" spans="1:44" ht="19.5" customHeight="1">
      <c r="A11" s="411"/>
      <c r="B11" s="412"/>
      <c r="C11" s="412"/>
      <c r="D11" s="424" t="s">
        <v>719</v>
      </c>
      <c r="E11" s="411"/>
      <c r="F11" s="411"/>
      <c r="G11" s="412"/>
      <c r="H11" s="411"/>
      <c r="I11" s="411"/>
      <c r="J11" s="411"/>
      <c r="K11" s="411"/>
      <c r="L11" s="411"/>
      <c r="M11" s="411"/>
      <c r="N11" s="411"/>
      <c r="O11" s="411"/>
      <c r="P11" s="411"/>
      <c r="Q11" s="411"/>
      <c r="R11" s="411"/>
      <c r="S11" s="411"/>
      <c r="T11" s="411"/>
      <c r="U11" s="411"/>
      <c r="V11" s="411"/>
      <c r="W11" s="411"/>
      <c r="AA11" s="428" t="s">
        <v>363</v>
      </c>
      <c r="AB11" s="429">
        <v>40</v>
      </c>
      <c r="AC11" s="429">
        <f>AB11</f>
        <v>40</v>
      </c>
      <c r="AD11" s="429">
        <f t="shared" ref="AD11:AQ11" si="6">AC11</f>
        <v>40</v>
      </c>
      <c r="AE11" s="429">
        <f t="shared" si="6"/>
        <v>40</v>
      </c>
      <c r="AF11" s="429">
        <f t="shared" si="6"/>
        <v>40</v>
      </c>
      <c r="AG11" s="429">
        <f t="shared" si="6"/>
        <v>40</v>
      </c>
      <c r="AH11" s="429">
        <f t="shared" si="6"/>
        <v>40</v>
      </c>
      <c r="AI11" s="429">
        <f t="shared" si="6"/>
        <v>40</v>
      </c>
      <c r="AJ11" s="429">
        <f t="shared" si="6"/>
        <v>40</v>
      </c>
      <c r="AK11" s="429">
        <f t="shared" si="6"/>
        <v>40</v>
      </c>
      <c r="AL11" s="429">
        <f t="shared" si="6"/>
        <v>40</v>
      </c>
      <c r="AM11" s="429">
        <f t="shared" si="6"/>
        <v>40</v>
      </c>
      <c r="AN11" s="429">
        <f t="shared" si="6"/>
        <v>40</v>
      </c>
      <c r="AO11" s="429">
        <f t="shared" si="6"/>
        <v>40</v>
      </c>
      <c r="AP11" s="429">
        <f t="shared" si="6"/>
        <v>40</v>
      </c>
      <c r="AQ11" s="429">
        <f t="shared" si="6"/>
        <v>40</v>
      </c>
      <c r="AR11" s="429">
        <f>AE11</f>
        <v>40</v>
      </c>
    </row>
    <row r="12" spans="1:44" ht="12" customHeight="1">
      <c r="A12" s="411"/>
      <c r="B12" s="412"/>
      <c r="C12" s="412"/>
      <c r="D12" s="411"/>
      <c r="E12" s="411"/>
      <c r="F12" s="411"/>
      <c r="G12" s="412"/>
      <c r="H12" s="411"/>
      <c r="I12" s="411"/>
      <c r="J12" s="411"/>
      <c r="K12" s="411"/>
      <c r="L12" s="411"/>
      <c r="M12" s="411"/>
      <c r="N12" s="411"/>
      <c r="O12" s="411"/>
      <c r="P12" s="411"/>
      <c r="Q12" s="411"/>
      <c r="R12" s="411"/>
      <c r="S12" s="411"/>
      <c r="T12" s="411"/>
      <c r="U12" s="411"/>
      <c r="V12" s="411"/>
      <c r="W12" s="411"/>
      <c r="AA12" s="430" t="s">
        <v>360</v>
      </c>
      <c r="AB12" s="431"/>
      <c r="AC12" s="432">
        <f>AC21+AC22+AC24+AC25</f>
        <v>12.907324364723468</v>
      </c>
      <c r="AD12" s="432">
        <f t="shared" ref="AD12:AQ12" si="7">AD21+AD22+AD24+AD25</f>
        <v>10.066666666666666</v>
      </c>
      <c r="AE12" s="432">
        <f t="shared" si="7"/>
        <v>9.510613773892997</v>
      </c>
      <c r="AF12" s="432">
        <f t="shared" si="7"/>
        <v>10.779919744048588</v>
      </c>
      <c r="AG12" s="432">
        <f t="shared" si="7"/>
        <v>12.317251461988304</v>
      </c>
      <c r="AH12" s="432">
        <f t="shared" si="7"/>
        <v>9.7354497354497358</v>
      </c>
      <c r="AI12" s="432">
        <f t="shared" si="7"/>
        <v>14.396024464831804</v>
      </c>
      <c r="AJ12" s="432">
        <f t="shared" si="7"/>
        <v>10.134529147982063</v>
      </c>
      <c r="AK12" s="432">
        <f t="shared" si="7"/>
        <v>0</v>
      </c>
      <c r="AL12" s="432">
        <f t="shared" si="7"/>
        <v>0</v>
      </c>
      <c r="AM12" s="432">
        <f t="shared" si="7"/>
        <v>7.1256038647342992</v>
      </c>
      <c r="AN12" s="432">
        <f t="shared" si="7"/>
        <v>10.230496453900709</v>
      </c>
      <c r="AO12" s="432">
        <f t="shared" si="7"/>
        <v>15.64948764315853</v>
      </c>
      <c r="AP12" s="432">
        <f t="shared" si="7"/>
        <v>13.124350986500518</v>
      </c>
      <c r="AQ12" s="432">
        <f t="shared" si="7"/>
        <v>11.798835125448029</v>
      </c>
      <c r="AR12" s="432">
        <f t="shared" ref="AR12" si="8">AR21+AR22+AR24+AR25</f>
        <v>10.273226437178089</v>
      </c>
    </row>
    <row r="13" spans="1:44" ht="12" customHeight="1">
      <c r="A13" s="411"/>
      <c r="B13" s="412"/>
      <c r="C13" s="412"/>
      <c r="D13" s="424"/>
      <c r="E13" s="411"/>
      <c r="F13" s="411"/>
      <c r="G13" s="412"/>
      <c r="H13" s="411"/>
      <c r="I13" s="411"/>
      <c r="J13" s="411"/>
      <c r="K13" s="411"/>
      <c r="L13" s="411"/>
      <c r="M13" s="411"/>
      <c r="N13" s="411"/>
      <c r="O13" s="411"/>
      <c r="P13" s="411"/>
      <c r="Q13" s="411"/>
      <c r="R13" s="411"/>
      <c r="S13" s="411"/>
      <c r="T13" s="411"/>
      <c r="U13" s="411"/>
      <c r="V13" s="411"/>
      <c r="W13" s="411"/>
      <c r="AA13" s="430" t="s">
        <v>361</v>
      </c>
      <c r="AB13" s="431"/>
      <c r="AC13" s="433">
        <f>AC12/AC11</f>
        <v>0.32268310911808673</v>
      </c>
      <c r="AD13" s="433">
        <f t="shared" ref="AD13:AQ13" si="9">AD12/AD11</f>
        <v>0.25166666666666665</v>
      </c>
      <c r="AE13" s="433">
        <f t="shared" si="9"/>
        <v>0.23776534434732494</v>
      </c>
      <c r="AF13" s="433">
        <f t="shared" si="9"/>
        <v>0.26949799360121468</v>
      </c>
      <c r="AG13" s="433">
        <f t="shared" si="9"/>
        <v>0.30793128654970758</v>
      </c>
      <c r="AH13" s="433">
        <f t="shared" si="9"/>
        <v>0.2433862433862434</v>
      </c>
      <c r="AI13" s="433">
        <f t="shared" si="9"/>
        <v>0.35990061162079512</v>
      </c>
      <c r="AJ13" s="433">
        <f t="shared" si="9"/>
        <v>0.25336322869955158</v>
      </c>
      <c r="AK13" s="433">
        <f t="shared" si="9"/>
        <v>0</v>
      </c>
      <c r="AL13" s="433">
        <f t="shared" si="9"/>
        <v>0</v>
      </c>
      <c r="AM13" s="433">
        <f t="shared" si="9"/>
        <v>0.17814009661835747</v>
      </c>
      <c r="AN13" s="433">
        <f t="shared" si="9"/>
        <v>0.25576241134751776</v>
      </c>
      <c r="AO13" s="433">
        <f t="shared" si="9"/>
        <v>0.39123719107896326</v>
      </c>
      <c r="AP13" s="433">
        <f t="shared" si="9"/>
        <v>0.32810877466251298</v>
      </c>
      <c r="AQ13" s="433">
        <f t="shared" si="9"/>
        <v>0.29497087813620071</v>
      </c>
      <c r="AR13" s="433">
        <f t="shared" ref="AR13" si="10">AR12/AR11</f>
        <v>0.25683066092945223</v>
      </c>
    </row>
    <row r="14" spans="1:44" ht="18.75" customHeight="1">
      <c r="A14" s="411"/>
      <c r="B14" s="412"/>
      <c r="C14" s="412"/>
      <c r="W14" s="411"/>
      <c r="AA14" s="430" t="s">
        <v>362</v>
      </c>
      <c r="AB14" s="431"/>
      <c r="AC14" s="431"/>
      <c r="AD14" s="431"/>
      <c r="AE14" s="431"/>
      <c r="AF14" s="431"/>
      <c r="AG14" s="431"/>
      <c r="AH14" s="431"/>
      <c r="AI14" s="431"/>
      <c r="AJ14" s="431"/>
      <c r="AK14" s="431"/>
      <c r="AL14" s="431"/>
      <c r="AM14" s="431"/>
      <c r="AN14" s="431"/>
      <c r="AO14" s="431"/>
      <c r="AP14" s="431"/>
      <c r="AQ14" s="431"/>
      <c r="AR14" s="431"/>
    </row>
    <row r="15" spans="1:44" ht="30" customHeight="1">
      <c r="A15" s="411"/>
      <c r="B15" s="436" t="s">
        <v>313</v>
      </c>
      <c r="C15" s="437"/>
      <c r="D15" s="438" t="s">
        <v>364</v>
      </c>
      <c r="E15" s="439" t="s">
        <v>315</v>
      </c>
      <c r="F15" s="440" t="s">
        <v>365</v>
      </c>
      <c r="G15" s="441" t="s">
        <v>366</v>
      </c>
      <c r="H15" s="442" t="str">
        <f>'Old Siaha SC'!G6</f>
        <v>Old Siaha SC</v>
      </c>
      <c r="I15" s="442" t="str">
        <f>'College Vaih CL'!G6</f>
        <v>College Vaih CL</v>
      </c>
      <c r="J15" s="442" t="str">
        <f>'Meisatla CL'!G6</f>
        <v>Meisatla CL</v>
      </c>
      <c r="K15" s="442" t="str">
        <f>'New Coloney CL'!G6</f>
        <v>New Coloney CL</v>
      </c>
      <c r="L15" s="443" t="str">
        <f>'Maubawk SC'!G6</f>
        <v>Maubawk SC</v>
      </c>
      <c r="M15" s="443" t="str">
        <f>'Zero CL'!G6</f>
        <v>Zero CL</v>
      </c>
      <c r="N15" s="442" t="str">
        <f>'Kawlchaw E CL'!G6</f>
        <v>Kawlchaw E CL</v>
      </c>
      <c r="O15" s="443" t="str">
        <f>'New Latawh SC'!G6</f>
        <v>New Latawh SC</v>
      </c>
      <c r="P15" s="443" t="str">
        <f>'Phalrang SC'!G6</f>
        <v>Phalrang SC</v>
      </c>
      <c r="Q15" s="442" t="str">
        <f>'Rawmibawk SC'!G6</f>
        <v>Rawmibawk SC</v>
      </c>
      <c r="R15" s="442" t="str">
        <f>'Siahatla SC'!G6</f>
        <v>Siahatla SC</v>
      </c>
      <c r="S15" s="442" t="str">
        <f>'New Siaha CL'!G6</f>
        <v>New Siaha CL</v>
      </c>
      <c r="T15" s="442" t="str">
        <f>'Theiva SC'!G6</f>
        <v>Theiva SC</v>
      </c>
      <c r="U15" s="442" t="str">
        <f>'Tuipui Ferry SC'!G6</f>
        <v>Tuipui Ferry SC</v>
      </c>
      <c r="V15" s="442" t="str">
        <f>'Tuisumpu SC'!G6</f>
        <v>Tuisumpu SC</v>
      </c>
      <c r="W15" s="444" t="s">
        <v>47</v>
      </c>
      <c r="AA15" s="428" t="s">
        <v>367</v>
      </c>
      <c r="AB15" s="445">
        <f>AB6+AB11</f>
        <v>210</v>
      </c>
      <c r="AC15" s="446">
        <f>AB15</f>
        <v>210</v>
      </c>
      <c r="AD15" s="446">
        <f t="shared" ref="AD15:AQ15" si="11">AC15</f>
        <v>210</v>
      </c>
      <c r="AE15" s="446">
        <f t="shared" si="11"/>
        <v>210</v>
      </c>
      <c r="AF15" s="446">
        <f t="shared" si="11"/>
        <v>210</v>
      </c>
      <c r="AG15" s="446">
        <f t="shared" si="11"/>
        <v>210</v>
      </c>
      <c r="AH15" s="446">
        <f t="shared" si="11"/>
        <v>210</v>
      </c>
      <c r="AI15" s="446">
        <f t="shared" si="11"/>
        <v>210</v>
      </c>
      <c r="AJ15" s="446">
        <f t="shared" si="11"/>
        <v>210</v>
      </c>
      <c r="AK15" s="446">
        <f t="shared" si="11"/>
        <v>210</v>
      </c>
      <c r="AL15" s="446">
        <f t="shared" si="11"/>
        <v>210</v>
      </c>
      <c r="AM15" s="446">
        <f t="shared" si="11"/>
        <v>210</v>
      </c>
      <c r="AN15" s="446">
        <f t="shared" si="11"/>
        <v>210</v>
      </c>
      <c r="AO15" s="446">
        <f t="shared" si="11"/>
        <v>210</v>
      </c>
      <c r="AP15" s="446">
        <f t="shared" si="11"/>
        <v>210</v>
      </c>
      <c r="AQ15" s="446">
        <f t="shared" si="11"/>
        <v>210</v>
      </c>
      <c r="AR15" s="446">
        <f>AE15</f>
        <v>210</v>
      </c>
    </row>
    <row r="16" spans="1:44" ht="17.100000000000001" customHeight="1">
      <c r="A16" s="411"/>
      <c r="B16" s="377" t="s">
        <v>320</v>
      </c>
      <c r="C16" s="244" t="s">
        <v>165</v>
      </c>
      <c r="D16" s="430" t="s">
        <v>321</v>
      </c>
      <c r="E16" s="378"/>
      <c r="F16" s="447" t="s">
        <v>168</v>
      </c>
      <c r="G16" s="447"/>
      <c r="H16" s="448">
        <f>'Old Siaha SC'!L179</f>
        <v>5</v>
      </c>
      <c r="I16" s="448">
        <f>'College Vaih CL'!L179</f>
        <v>2</v>
      </c>
      <c r="J16" s="448">
        <f>'Meisatla CL'!L179</f>
        <v>4</v>
      </c>
      <c r="K16" s="448">
        <f>'New Coloney CL'!L179</f>
        <v>4</v>
      </c>
      <c r="L16" s="448">
        <f>'Maubawk SC'!L179</f>
        <v>1</v>
      </c>
      <c r="M16" s="448">
        <f>'Zero CL'!L179</f>
        <v>1</v>
      </c>
      <c r="N16" s="448">
        <f>'Kawlchaw E CL'!L179</f>
        <v>1</v>
      </c>
      <c r="O16" s="448">
        <f>'New Latawh SC'!L179</f>
        <v>3</v>
      </c>
      <c r="P16" s="448">
        <f>'Phalrang SC'!L179</f>
        <v>1</v>
      </c>
      <c r="Q16" s="448">
        <f>'Rawmibawk SC'!L179</f>
        <v>1</v>
      </c>
      <c r="R16" s="448">
        <f>'Siahatla SC'!L179</f>
        <v>4</v>
      </c>
      <c r="S16" s="448">
        <f>'New Siaha CL'!L179</f>
        <v>3</v>
      </c>
      <c r="T16" s="448">
        <f>'Theiva SC'!L179</f>
        <v>1</v>
      </c>
      <c r="U16" s="448">
        <f>'Tuipui Ferry SC'!L179</f>
        <v>2</v>
      </c>
      <c r="V16" s="448">
        <f>'Tuisumpu SC'!L179</f>
        <v>2</v>
      </c>
      <c r="W16" s="448">
        <f>'SC Total &amp; MC Achievement'!L171</f>
        <v>35</v>
      </c>
      <c r="AA16" s="430" t="s">
        <v>360</v>
      </c>
      <c r="AB16" s="431"/>
      <c r="AC16" s="432">
        <f>SUM(AC26:AC50)</f>
        <v>108.3295394841856</v>
      </c>
      <c r="AD16" s="432">
        <f t="shared" ref="AD16:AQ16" si="12">SUM(AD26:AD50)</f>
        <v>104.46804796039436</v>
      </c>
      <c r="AE16" s="432">
        <f t="shared" si="12"/>
        <v>126.49343293477426</v>
      </c>
      <c r="AF16" s="432">
        <f t="shared" si="12"/>
        <v>89.660561586896236</v>
      </c>
      <c r="AG16" s="432">
        <f t="shared" si="12"/>
        <v>90.491221800767789</v>
      </c>
      <c r="AH16" s="432">
        <f t="shared" si="12"/>
        <v>108.28636266699645</v>
      </c>
      <c r="AI16" s="432">
        <f t="shared" si="12"/>
        <v>91.679807368545355</v>
      </c>
      <c r="AJ16" s="432">
        <f t="shared" si="12"/>
        <v>89.895115410062886</v>
      </c>
      <c r="AK16" s="432">
        <f t="shared" si="12"/>
        <v>68.814007258792543</v>
      </c>
      <c r="AL16" s="432">
        <f t="shared" si="12"/>
        <v>105.36304072267642</v>
      </c>
      <c r="AM16" s="432">
        <f t="shared" si="12"/>
        <v>78.882415169554619</v>
      </c>
      <c r="AN16" s="432">
        <f t="shared" si="12"/>
        <v>91.512917328193112</v>
      </c>
      <c r="AO16" s="432">
        <f t="shared" si="12"/>
        <v>137.36136611674493</v>
      </c>
      <c r="AP16" s="432">
        <f t="shared" si="12"/>
        <v>106.37877969076807</v>
      </c>
      <c r="AQ16" s="432">
        <f t="shared" si="12"/>
        <v>131.29220149098225</v>
      </c>
      <c r="AR16" s="432">
        <f t="shared" ref="AR16" si="13">SUM(AR26:AR50)</f>
        <v>109.39358363731091</v>
      </c>
    </row>
    <row r="17" spans="1:46" ht="17.100000000000001" customHeight="1">
      <c r="A17" s="411"/>
      <c r="B17" s="377" t="s">
        <v>323</v>
      </c>
      <c r="C17" s="244" t="s">
        <v>165</v>
      </c>
      <c r="D17" s="430" t="s">
        <v>324</v>
      </c>
      <c r="E17" s="378"/>
      <c r="F17" s="447" t="s">
        <v>168</v>
      </c>
      <c r="G17" s="447"/>
      <c r="H17" s="448">
        <f>'Old Siaha SC'!L180</f>
        <v>5833</v>
      </c>
      <c r="I17" s="448">
        <f>'College Vaih CL'!L180</f>
        <v>3759</v>
      </c>
      <c r="J17" s="448">
        <f>'Meisatla CL'!L180</f>
        <v>4426</v>
      </c>
      <c r="K17" s="448">
        <f>'New Coloney CL'!L180</f>
        <v>5429</v>
      </c>
      <c r="L17" s="448">
        <f>'Maubawk SC'!L180</f>
        <v>824</v>
      </c>
      <c r="M17" s="448">
        <f>'Zero CL'!L180</f>
        <v>883</v>
      </c>
      <c r="N17" s="448">
        <f>'Kawlchaw E CL'!L180</f>
        <v>1121</v>
      </c>
      <c r="O17" s="448">
        <f>'New Latawh SC'!L180</f>
        <v>1196</v>
      </c>
      <c r="P17" s="448">
        <f>'Phalrang SC'!L180</f>
        <v>489</v>
      </c>
      <c r="Q17" s="448">
        <f>'Rawmibawk SC'!L180</f>
        <v>653</v>
      </c>
      <c r="R17" s="448">
        <f>'Siahatla SC'!L180</f>
        <v>4669</v>
      </c>
      <c r="S17" s="448">
        <f>'New Siaha CL'!L180</f>
        <v>5794</v>
      </c>
      <c r="T17" s="448">
        <f>'Theiva SC'!L180</f>
        <v>806</v>
      </c>
      <c r="U17" s="448">
        <f>'Tuipui Ferry SC'!L180</f>
        <v>558</v>
      </c>
      <c r="V17" s="448">
        <f>'Tuisumpu SC'!L180</f>
        <v>669</v>
      </c>
      <c r="W17" s="448">
        <f>'SC Total &amp; MC Achievement'!L172</f>
        <v>37109</v>
      </c>
      <c r="AA17" s="430" t="s">
        <v>361</v>
      </c>
      <c r="AB17" s="431"/>
      <c r="AC17" s="433">
        <f>AC16/AC15</f>
        <v>0.51585494992469338</v>
      </c>
      <c r="AD17" s="433">
        <f t="shared" ref="AD17:AQ17" si="14">AD16/AD15</f>
        <v>0.49746689504949693</v>
      </c>
      <c r="AE17" s="433">
        <f t="shared" si="14"/>
        <v>0.60234968064178218</v>
      </c>
      <c r="AF17" s="433">
        <f t="shared" si="14"/>
        <v>0.42695505517569637</v>
      </c>
      <c r="AG17" s="433">
        <f t="shared" si="14"/>
        <v>0.43091058000365612</v>
      </c>
      <c r="AH17" s="433">
        <f t="shared" si="14"/>
        <v>0.51564934603331647</v>
      </c>
      <c r="AI17" s="433">
        <f t="shared" si="14"/>
        <v>0.43657051127878738</v>
      </c>
      <c r="AJ17" s="433">
        <f t="shared" si="14"/>
        <v>0.42807197814315662</v>
      </c>
      <c r="AK17" s="433">
        <f t="shared" si="14"/>
        <v>0.32768574885139307</v>
      </c>
      <c r="AL17" s="433">
        <f t="shared" si="14"/>
        <v>0.50172876534607813</v>
      </c>
      <c r="AM17" s="433">
        <f t="shared" si="14"/>
        <v>0.37563054842645055</v>
      </c>
      <c r="AN17" s="433">
        <f t="shared" si="14"/>
        <v>0.4357757968009196</v>
      </c>
      <c r="AO17" s="433">
        <f t="shared" si="14"/>
        <v>0.65410174341307115</v>
      </c>
      <c r="AP17" s="433">
        <f t="shared" si="14"/>
        <v>0.506565617575086</v>
      </c>
      <c r="AQ17" s="433">
        <f t="shared" si="14"/>
        <v>0.62520095948086785</v>
      </c>
      <c r="AR17" s="433">
        <f t="shared" ref="AR17" si="15">AR16/AR15</f>
        <v>0.52092182684433763</v>
      </c>
    </row>
    <row r="18" spans="1:46" ht="17.100000000000001" customHeight="1">
      <c r="A18" s="411"/>
      <c r="B18" s="377" t="s">
        <v>325</v>
      </c>
      <c r="C18" s="244" t="s">
        <v>165</v>
      </c>
      <c r="D18" s="430" t="s">
        <v>326</v>
      </c>
      <c r="E18" s="378"/>
      <c r="F18" s="447" t="s">
        <v>168</v>
      </c>
      <c r="G18" s="447"/>
      <c r="H18" s="448">
        <f>'Old Siaha SC'!L181</f>
        <v>0</v>
      </c>
      <c r="I18" s="448">
        <f>'College Vaih CL'!L181</f>
        <v>0</v>
      </c>
      <c r="J18" s="448">
        <f>'Meisatla CL'!L181</f>
        <v>0</v>
      </c>
      <c r="K18" s="448">
        <f>'New Coloney CL'!L181</f>
        <v>0</v>
      </c>
      <c r="L18" s="448">
        <f>'Maubawk SC'!L181</f>
        <v>0</v>
      </c>
      <c r="M18" s="448">
        <f>'Zero CL'!L181</f>
        <v>0</v>
      </c>
      <c r="N18" s="448">
        <f>'Kawlchaw E CL'!L181</f>
        <v>0</v>
      </c>
      <c r="O18" s="448">
        <f>'New Latawh SC'!L181</f>
        <v>0</v>
      </c>
      <c r="P18" s="448">
        <f>'Phalrang SC'!L181</f>
        <v>0</v>
      </c>
      <c r="Q18" s="448">
        <f>'Rawmibawk SC'!L181</f>
        <v>0</v>
      </c>
      <c r="R18" s="448">
        <f>'Siahatla SC'!L181</f>
        <v>0</v>
      </c>
      <c r="S18" s="448">
        <f>'New Siaha CL'!L181</f>
        <v>0</v>
      </c>
      <c r="T18" s="448">
        <f>'Theiva SC'!L181</f>
        <v>0</v>
      </c>
      <c r="U18" s="448">
        <f>'Tuipui Ferry SC'!L181</f>
        <v>0</v>
      </c>
      <c r="V18" s="448">
        <f>'Tuisumpu SC'!L181</f>
        <v>0</v>
      </c>
      <c r="W18" s="448">
        <f>'SC Total &amp; MC Achievement'!L173</f>
        <v>0</v>
      </c>
      <c r="AA18" s="430" t="s">
        <v>362</v>
      </c>
      <c r="AB18" s="431"/>
      <c r="AC18" s="431"/>
      <c r="AD18" s="431"/>
      <c r="AE18" s="431"/>
      <c r="AF18" s="431"/>
      <c r="AG18" s="431"/>
      <c r="AH18" s="431"/>
      <c r="AI18" s="431"/>
      <c r="AJ18" s="431"/>
      <c r="AK18" s="431"/>
      <c r="AL18" s="431"/>
      <c r="AM18" s="431"/>
      <c r="AN18" s="431"/>
      <c r="AO18" s="431"/>
      <c r="AP18" s="431"/>
      <c r="AQ18" s="431"/>
      <c r="AR18" s="431"/>
    </row>
    <row r="19" spans="1:46" ht="25.5" customHeight="1">
      <c r="A19" s="411"/>
      <c r="B19" s="377" t="s">
        <v>327</v>
      </c>
      <c r="C19" s="244" t="s">
        <v>169</v>
      </c>
      <c r="D19" s="430" t="s">
        <v>328</v>
      </c>
      <c r="E19" s="378"/>
      <c r="F19" s="447" t="s">
        <v>168</v>
      </c>
      <c r="G19" s="447"/>
      <c r="H19" s="448">
        <f>'Old Siaha SC'!L182</f>
        <v>99.74430000000001</v>
      </c>
      <c r="I19" s="448">
        <f>'College Vaih CL'!L182</f>
        <v>64.278899999999993</v>
      </c>
      <c r="J19" s="448">
        <f>'Meisatla CL'!L182</f>
        <v>75.684600000000003</v>
      </c>
      <c r="K19" s="448">
        <f>'New Coloney CL'!L182</f>
        <v>92.835899999999995</v>
      </c>
      <c r="L19" s="448">
        <f>'Maubawk SC'!L182</f>
        <v>14.090399999999999</v>
      </c>
      <c r="M19" s="448">
        <f>'Zero CL'!L182</f>
        <v>15.099300000000001</v>
      </c>
      <c r="N19" s="448">
        <f>'Kawlchaw E CL'!L182</f>
        <v>19.1691</v>
      </c>
      <c r="O19" s="448">
        <f>'New Latawh SC'!L182</f>
        <v>20.451599999999999</v>
      </c>
      <c r="P19" s="448">
        <f>'Phalrang SC'!L182</f>
        <v>8.3618999999999986</v>
      </c>
      <c r="Q19" s="448">
        <f>'Rawmibawk SC'!L182</f>
        <v>11.1663</v>
      </c>
      <c r="R19" s="448">
        <f>'Siahatla SC'!L182</f>
        <v>79.8399</v>
      </c>
      <c r="S19" s="448">
        <f>'New Siaha CL'!L182</f>
        <v>99.077399999999997</v>
      </c>
      <c r="T19" s="448">
        <f>'Theiva SC'!L182</f>
        <v>13.7826</v>
      </c>
      <c r="U19" s="448">
        <f>'Tuipui Ferry SC'!L182</f>
        <v>9.5418000000000003</v>
      </c>
      <c r="V19" s="448">
        <f>'Tuisumpu SC'!L182</f>
        <v>11.4399</v>
      </c>
      <c r="W19" s="448">
        <f>'SC Total &amp; MC Achievement'!L174</f>
        <v>634.56389999999999</v>
      </c>
      <c r="Y19" s="449" t="s">
        <v>313</v>
      </c>
      <c r="Z19" s="426" t="s">
        <v>368</v>
      </c>
      <c r="AA19" s="449" t="s">
        <v>369</v>
      </c>
      <c r="AB19" s="426" t="s">
        <v>316</v>
      </c>
      <c r="AC19" s="426" t="str">
        <f>AC4</f>
        <v>Old Siaha SC</v>
      </c>
      <c r="AD19" s="426" t="str">
        <f t="shared" ref="AD19:AQ19" si="16">AD4</f>
        <v>College Vaih CL</v>
      </c>
      <c r="AE19" s="426" t="str">
        <f t="shared" si="16"/>
        <v>Meisatla CL</v>
      </c>
      <c r="AF19" s="426" t="str">
        <f t="shared" si="16"/>
        <v>New Coloney CL</v>
      </c>
      <c r="AG19" s="426" t="str">
        <f t="shared" si="16"/>
        <v>Maubawk SC</v>
      </c>
      <c r="AH19" s="426" t="str">
        <f t="shared" si="16"/>
        <v>Zero CL</v>
      </c>
      <c r="AI19" s="426" t="str">
        <f t="shared" si="16"/>
        <v>Kawlchaw E CL</v>
      </c>
      <c r="AJ19" s="426" t="str">
        <f t="shared" si="16"/>
        <v>New Latawh SC</v>
      </c>
      <c r="AK19" s="426" t="str">
        <f t="shared" si="16"/>
        <v>Phalrang SC</v>
      </c>
      <c r="AL19" s="426" t="str">
        <f t="shared" si="16"/>
        <v>Rawmibawk SC</v>
      </c>
      <c r="AM19" s="426" t="str">
        <f t="shared" si="16"/>
        <v>Siahatla SC</v>
      </c>
      <c r="AN19" s="426" t="str">
        <f t="shared" si="16"/>
        <v>New Siaha CL</v>
      </c>
      <c r="AO19" s="426" t="str">
        <f t="shared" si="16"/>
        <v>Theiva SC</v>
      </c>
      <c r="AP19" s="426" t="str">
        <f t="shared" si="16"/>
        <v>Tuipui Ferry SC</v>
      </c>
      <c r="AQ19" s="426" t="str">
        <f t="shared" si="16"/>
        <v>Tuisumpu SC</v>
      </c>
      <c r="AR19" s="426" t="str">
        <f t="shared" ref="AR19" si="17">AR4</f>
        <v>Total</v>
      </c>
    </row>
    <row r="20" spans="1:46" ht="16.5" customHeight="1">
      <c r="A20" s="411"/>
      <c r="B20" s="377" t="s">
        <v>329</v>
      </c>
      <c r="C20" s="244" t="s">
        <v>169</v>
      </c>
      <c r="D20" s="450" t="s">
        <v>330</v>
      </c>
      <c r="E20" s="378"/>
      <c r="F20" s="179" t="s">
        <v>168</v>
      </c>
      <c r="G20" s="447"/>
      <c r="H20" s="448">
        <f>'Old Siaha SC'!L183</f>
        <v>0</v>
      </c>
      <c r="I20" s="448">
        <f>'College Vaih CL'!L183</f>
        <v>0</v>
      </c>
      <c r="J20" s="448">
        <f>'Meisatla CL'!L183</f>
        <v>0</v>
      </c>
      <c r="K20" s="448">
        <f>'New Coloney CL'!L183</f>
        <v>0</v>
      </c>
      <c r="L20" s="448">
        <f>'Maubawk SC'!L183</f>
        <v>0</v>
      </c>
      <c r="M20" s="448">
        <f>'Zero CL'!L183</f>
        <v>0</v>
      </c>
      <c r="N20" s="448">
        <f>'Kawlchaw E CL'!L183</f>
        <v>0</v>
      </c>
      <c r="O20" s="448">
        <f>'New Latawh SC'!L183</f>
        <v>0</v>
      </c>
      <c r="P20" s="448">
        <f>'Phalrang SC'!L183</f>
        <v>0</v>
      </c>
      <c r="Q20" s="448">
        <f>'Rawmibawk SC'!L183</f>
        <v>0</v>
      </c>
      <c r="R20" s="448">
        <f>'Siahatla SC'!L183</f>
        <v>0</v>
      </c>
      <c r="S20" s="448">
        <f>'New Siaha CL'!L183</f>
        <v>0</v>
      </c>
      <c r="T20" s="448">
        <f>'Theiva SC'!L183</f>
        <v>0</v>
      </c>
      <c r="U20" s="448">
        <f>'Tuipui Ferry SC'!L183</f>
        <v>0</v>
      </c>
      <c r="V20" s="448">
        <f>'Tuisumpu SC'!L183</f>
        <v>0</v>
      </c>
      <c r="W20" s="448">
        <f>'SC Total &amp; MC Achievement'!L175</f>
        <v>0</v>
      </c>
      <c r="AB20" s="71" t="s">
        <v>370</v>
      </c>
      <c r="AC20" s="411"/>
      <c r="AD20" s="411"/>
      <c r="AE20" s="411"/>
      <c r="AF20" s="411"/>
      <c r="AG20" s="411"/>
      <c r="AH20" s="411"/>
      <c r="AI20" s="411"/>
      <c r="AJ20" s="411"/>
      <c r="AK20" s="411"/>
      <c r="AL20" s="411"/>
      <c r="AM20" s="411"/>
      <c r="AN20" s="411"/>
      <c r="AO20" s="411"/>
      <c r="AP20" s="411"/>
      <c r="AQ20" s="411"/>
      <c r="AR20" s="411"/>
    </row>
    <row r="21" spans="1:46" ht="24.75" customHeight="1">
      <c r="A21" s="411"/>
      <c r="B21" s="381">
        <v>1</v>
      </c>
      <c r="C21" s="244" t="s">
        <v>181</v>
      </c>
      <c r="D21" s="258" t="s">
        <v>372</v>
      </c>
      <c r="E21" s="378" t="s">
        <v>373</v>
      </c>
      <c r="F21" s="447" t="s">
        <v>171</v>
      </c>
      <c r="G21" s="382">
        <v>5</v>
      </c>
      <c r="H21" s="451">
        <f>'Old Siaha SC'!L184</f>
        <v>1.15625</v>
      </c>
      <c r="I21" s="451">
        <f>'College Vaih CL'!L184</f>
        <v>1.1428571428571428</v>
      </c>
      <c r="J21" s="451">
        <f>'Meisatla CL'!L184</f>
        <v>0.89655172413793105</v>
      </c>
      <c r="K21" s="451">
        <f>'New Coloney CL'!L184</f>
        <v>0.51851851851851849</v>
      </c>
      <c r="L21" s="451">
        <f>'Maubawk SC'!L184</f>
        <v>1.6666666666666667</v>
      </c>
      <c r="M21" s="451">
        <f>'Zero CL'!L184</f>
        <v>3</v>
      </c>
      <c r="N21" s="451">
        <f>'Kawlchaw E CL'!L184</f>
        <v>1</v>
      </c>
      <c r="O21" s="451">
        <f>'New Latawh SC'!L184</f>
        <v>1</v>
      </c>
      <c r="P21" s="451">
        <f>'Phalrang SC'!L184</f>
        <v>0</v>
      </c>
      <c r="Q21" s="451">
        <f>'Rawmibawk SC'!L184</f>
        <v>0</v>
      </c>
      <c r="R21" s="451">
        <f>'Siahatla SC'!L184</f>
        <v>0.36956521739130432</v>
      </c>
      <c r="S21" s="451">
        <f>'New Siaha CL'!L184</f>
        <v>0.21276595744680851</v>
      </c>
      <c r="T21" s="451">
        <f>'Theiva SC'!L184</f>
        <v>0.7142857142857143</v>
      </c>
      <c r="U21" s="451">
        <f>'Tuipui Ferry SC'!L184</f>
        <v>1.5</v>
      </c>
      <c r="V21" s="451">
        <f>'Tuisumpu SC'!L184</f>
        <v>2</v>
      </c>
      <c r="W21" s="451">
        <f>'SC Total &amp; MC Achievement'!L176</f>
        <v>0.71308016877637126</v>
      </c>
      <c r="Y21" s="381">
        <v>1</v>
      </c>
      <c r="Z21" s="244" t="s">
        <v>181</v>
      </c>
      <c r="AA21" s="258" t="s">
        <v>372</v>
      </c>
      <c r="AB21" s="382">
        <v>5</v>
      </c>
      <c r="AC21" s="452">
        <f>IF(H21&gt;100%,5,IF(H21&lt;100%,5*H21,IF(H21=100%,5)))</f>
        <v>5</v>
      </c>
      <c r="AD21" s="452">
        <f t="shared" ref="AD21:AQ21" si="18">IF(I21&gt;100%,5,IF(I21&lt;100%,5*I21,IF(I21=100%,5)))</f>
        <v>5</v>
      </c>
      <c r="AE21" s="452">
        <f t="shared" si="18"/>
        <v>4.4827586206896548</v>
      </c>
      <c r="AF21" s="452">
        <f t="shared" si="18"/>
        <v>2.5925925925925926</v>
      </c>
      <c r="AG21" s="452">
        <f t="shared" si="18"/>
        <v>5</v>
      </c>
      <c r="AH21" s="452">
        <f t="shared" si="18"/>
        <v>5</v>
      </c>
      <c r="AI21" s="452">
        <f t="shared" si="18"/>
        <v>5</v>
      </c>
      <c r="AJ21" s="452">
        <f t="shared" si="18"/>
        <v>5</v>
      </c>
      <c r="AK21" s="452">
        <f t="shared" si="18"/>
        <v>0</v>
      </c>
      <c r="AL21" s="452">
        <f t="shared" si="18"/>
        <v>0</v>
      </c>
      <c r="AM21" s="452">
        <f t="shared" si="18"/>
        <v>1.8478260869565215</v>
      </c>
      <c r="AN21" s="452">
        <f t="shared" si="18"/>
        <v>1.0638297872340425</v>
      </c>
      <c r="AO21" s="452">
        <f t="shared" si="18"/>
        <v>3.5714285714285716</v>
      </c>
      <c r="AP21" s="452">
        <f t="shared" si="18"/>
        <v>5</v>
      </c>
      <c r="AQ21" s="452">
        <f t="shared" si="18"/>
        <v>5</v>
      </c>
      <c r="AR21" s="452">
        <f>IF(W21&gt;100%,5,IF(W21&lt;100%,5*W21,IF(W21=100%,5)))</f>
        <v>3.5654008438818563</v>
      </c>
    </row>
    <row r="22" spans="1:46" ht="27" customHeight="1">
      <c r="A22" s="411"/>
      <c r="B22" s="381">
        <v>2</v>
      </c>
      <c r="C22" s="250" t="s">
        <v>181</v>
      </c>
      <c r="D22" s="251" t="s">
        <v>346</v>
      </c>
      <c r="E22" s="378" t="s">
        <v>373</v>
      </c>
      <c r="F22" s="179" t="s">
        <v>171</v>
      </c>
      <c r="G22" s="382">
        <v>10</v>
      </c>
      <c r="H22" s="451">
        <f>'Old Siaha SC'!L185</f>
        <v>0.20739910313901344</v>
      </c>
      <c r="I22" s="451">
        <f>'College Vaih CL'!L185</f>
        <v>6.6666666666666671E-3</v>
      </c>
      <c r="J22" s="451">
        <f>'Meisatla CL'!L185</f>
        <v>2.7855153203342618E-3</v>
      </c>
      <c r="K22" s="451">
        <f>'New Coloney CL'!L185</f>
        <v>1.3177159590043924E-2</v>
      </c>
      <c r="L22" s="451">
        <f>'Maubawk SC'!L185</f>
        <v>2.3391812865497075E-2</v>
      </c>
      <c r="M22" s="451">
        <f>'Zero CL'!L185</f>
        <v>0.30687830687830686</v>
      </c>
      <c r="N22" s="451">
        <f>'Kawlchaw E CL'!L185</f>
        <v>2.2935779816513763E-2</v>
      </c>
      <c r="O22" s="451">
        <f>'New Latawh SC'!L185</f>
        <v>1.3452914798206279E-2</v>
      </c>
      <c r="P22" s="451">
        <f>'Phalrang SC'!L185</f>
        <v>0</v>
      </c>
      <c r="Q22" s="451">
        <f>'Rawmibawk SC'!L185</f>
        <v>0</v>
      </c>
      <c r="R22" s="451">
        <f>'Siahatla SC'!L185</f>
        <v>0</v>
      </c>
      <c r="S22" s="451">
        <f>'New Siaha CL'!L185</f>
        <v>0</v>
      </c>
      <c r="T22" s="451">
        <f>'Theiva SC'!L185</f>
        <v>0.29113924050632911</v>
      </c>
      <c r="U22" s="451">
        <f>'Tuipui Ferry SC'!L185</f>
        <v>0.24299065420560748</v>
      </c>
      <c r="V22" s="451">
        <f>'Tuisumpu SC'!L185</f>
        <v>0.14516129032258066</v>
      </c>
      <c r="W22" s="451">
        <f>'SC Total &amp; MC Achievement'!L177</f>
        <v>5.812823834196891E-2</v>
      </c>
      <c r="Y22" s="381">
        <v>2</v>
      </c>
      <c r="Z22" s="250" t="s">
        <v>181</v>
      </c>
      <c r="AA22" s="251" t="s">
        <v>346</v>
      </c>
      <c r="AB22" s="382">
        <v>10</v>
      </c>
      <c r="AC22" s="452">
        <f>IF(H22&gt;100%,10,IF(H22&lt;100%,10*H22,IF(H22=100%,10)))</f>
        <v>2.0739910313901344</v>
      </c>
      <c r="AD22" s="452">
        <f t="shared" ref="AD22:AQ24" si="19">IF(I22&gt;100%,10,IF(I22&lt;100%,10*I22,IF(I22=100%,10)))</f>
        <v>6.6666666666666666E-2</v>
      </c>
      <c r="AE22" s="452">
        <f t="shared" si="19"/>
        <v>2.7855153203342618E-2</v>
      </c>
      <c r="AF22" s="452">
        <f t="shared" si="19"/>
        <v>0.13177159590043924</v>
      </c>
      <c r="AG22" s="452">
        <f t="shared" si="19"/>
        <v>0.23391812865497075</v>
      </c>
      <c r="AH22" s="452">
        <f t="shared" si="19"/>
        <v>3.0687830687830688</v>
      </c>
      <c r="AI22" s="452">
        <f t="shared" si="19"/>
        <v>0.22935779816513763</v>
      </c>
      <c r="AJ22" s="452">
        <f t="shared" si="19"/>
        <v>0.13452914798206278</v>
      </c>
      <c r="AK22" s="452">
        <f t="shared" si="19"/>
        <v>0</v>
      </c>
      <c r="AL22" s="452">
        <f t="shared" si="19"/>
        <v>0</v>
      </c>
      <c r="AM22" s="452">
        <f t="shared" si="19"/>
        <v>0</v>
      </c>
      <c r="AN22" s="452">
        <f t="shared" si="19"/>
        <v>0</v>
      </c>
      <c r="AO22" s="452">
        <f t="shared" si="19"/>
        <v>2.9113924050632911</v>
      </c>
      <c r="AP22" s="452">
        <f t="shared" si="19"/>
        <v>2.4299065420560746</v>
      </c>
      <c r="AQ22" s="452">
        <f t="shared" si="19"/>
        <v>1.4516129032258065</v>
      </c>
      <c r="AR22" s="452">
        <f t="shared" ref="AR22:AR24" si="20">IF(W22&gt;100%,10,IF(W22&lt;100%,10*W22,IF(W22=100%,10)))</f>
        <v>0.58128238341968907</v>
      </c>
    </row>
    <row r="23" spans="1:46" ht="27" customHeight="1">
      <c r="A23" s="411"/>
      <c r="B23" s="381">
        <v>3</v>
      </c>
      <c r="C23" s="250"/>
      <c r="D23" s="253" t="s">
        <v>674</v>
      </c>
      <c r="E23" s="378" t="s">
        <v>373</v>
      </c>
      <c r="F23" s="179" t="s">
        <v>171</v>
      </c>
      <c r="G23" s="382">
        <v>10</v>
      </c>
      <c r="H23" s="451">
        <f>'Old Siaha SC'!L186</f>
        <v>2.8</v>
      </c>
      <c r="I23" s="451">
        <f>'College Vaih CL'!L186</f>
        <v>1</v>
      </c>
      <c r="J23" s="451">
        <f>'Meisatla CL'!L186</f>
        <v>1</v>
      </c>
      <c r="K23" s="451">
        <f>'New Coloney CL'!L186</f>
        <v>1</v>
      </c>
      <c r="L23" s="451">
        <f>'Maubawk SC'!L186</f>
        <v>1.6666666666666667</v>
      </c>
      <c r="M23" s="451">
        <f>'Zero CL'!L186</f>
        <v>1</v>
      </c>
      <c r="N23" s="451">
        <f>'Kawlchaw E CL'!L186</f>
        <v>1</v>
      </c>
      <c r="O23" s="451">
        <f>'New Latawh SC'!L186</f>
        <v>1</v>
      </c>
      <c r="P23" s="451">
        <f>'Phalrang SC'!L186</f>
        <v>0</v>
      </c>
      <c r="Q23" s="451">
        <f>'Rawmibawk SC'!L186</f>
        <v>0</v>
      </c>
      <c r="R23" s="451">
        <f>'Siahatla SC'!L186</f>
        <v>1</v>
      </c>
      <c r="S23" s="451">
        <f>'New Siaha CL'!L186</f>
        <v>3</v>
      </c>
      <c r="T23" s="451">
        <f>'Theiva SC'!L186</f>
        <v>1</v>
      </c>
      <c r="U23" s="451">
        <f>'Tuipui Ferry SC'!L186</f>
        <v>2</v>
      </c>
      <c r="V23" s="451">
        <f>'Tuisumpu SC'!L186</f>
        <v>1</v>
      </c>
      <c r="W23" s="451">
        <f>'SC Total &amp; MC Achievement'!L178</f>
        <v>1.4482758620689655</v>
      </c>
      <c r="Y23" s="381">
        <v>3</v>
      </c>
      <c r="Z23" s="250"/>
      <c r="AA23" s="253" t="s">
        <v>674</v>
      </c>
      <c r="AB23" s="382">
        <v>10</v>
      </c>
      <c r="AC23" s="452">
        <f>IF(H23&gt;100%,10,IF(H23&lt;100%,10*H23,IF(H23=100%,10)))</f>
        <v>10</v>
      </c>
      <c r="AD23" s="452">
        <f t="shared" si="19"/>
        <v>10</v>
      </c>
      <c r="AE23" s="452">
        <f t="shared" si="19"/>
        <v>10</v>
      </c>
      <c r="AF23" s="452">
        <f t="shared" si="19"/>
        <v>10</v>
      </c>
      <c r="AG23" s="452">
        <f t="shared" si="19"/>
        <v>10</v>
      </c>
      <c r="AH23" s="452">
        <f t="shared" si="19"/>
        <v>10</v>
      </c>
      <c r="AI23" s="452">
        <f t="shared" si="19"/>
        <v>10</v>
      </c>
      <c r="AJ23" s="452">
        <f t="shared" si="19"/>
        <v>10</v>
      </c>
      <c r="AK23" s="452">
        <f t="shared" si="19"/>
        <v>0</v>
      </c>
      <c r="AL23" s="452">
        <f t="shared" si="19"/>
        <v>0</v>
      </c>
      <c r="AM23" s="452">
        <f t="shared" si="19"/>
        <v>10</v>
      </c>
      <c r="AN23" s="452">
        <f t="shared" si="19"/>
        <v>10</v>
      </c>
      <c r="AO23" s="452">
        <f t="shared" si="19"/>
        <v>10</v>
      </c>
      <c r="AP23" s="452">
        <f t="shared" si="19"/>
        <v>10</v>
      </c>
      <c r="AQ23" s="452">
        <f t="shared" si="19"/>
        <v>10</v>
      </c>
      <c r="AR23" s="452">
        <f t="shared" si="20"/>
        <v>10</v>
      </c>
    </row>
    <row r="24" spans="1:46" ht="24.75" customHeight="1">
      <c r="A24" s="411"/>
      <c r="B24" s="381">
        <v>4</v>
      </c>
      <c r="C24" s="244" t="s">
        <v>181</v>
      </c>
      <c r="D24" s="251" t="s">
        <v>374</v>
      </c>
      <c r="E24" s="378" t="s">
        <v>373</v>
      </c>
      <c r="F24" s="447" t="s">
        <v>171</v>
      </c>
      <c r="G24" s="382">
        <v>10</v>
      </c>
      <c r="H24" s="451">
        <f>'Old Siaha SC'!L187</f>
        <v>8.3333333333333329E-2</v>
      </c>
      <c r="I24" s="451">
        <f>'College Vaih CL'!L187</f>
        <v>0</v>
      </c>
      <c r="J24" s="451">
        <f>'Meisatla CL'!L187</f>
        <v>0</v>
      </c>
      <c r="K24" s="451">
        <f>'New Coloney CL'!L187</f>
        <v>0.30555555555555558</v>
      </c>
      <c r="L24" s="451">
        <f>'Maubawk SC'!L187</f>
        <v>0.20833333333333334</v>
      </c>
      <c r="M24" s="451">
        <f>'Zero CL'!L187</f>
        <v>0.16666666666666666</v>
      </c>
      <c r="N24" s="451">
        <f>'Kawlchaw E CL'!L187</f>
        <v>0.41666666666666669</v>
      </c>
      <c r="O24" s="451">
        <f>'New Latawh SC'!L187</f>
        <v>0</v>
      </c>
      <c r="P24" s="451">
        <f>'Phalrang SC'!L187</f>
        <v>0</v>
      </c>
      <c r="Q24" s="451">
        <f>'Rawmibawk SC'!L187</f>
        <v>0</v>
      </c>
      <c r="R24" s="451">
        <f>'Siahatla SC'!L187</f>
        <v>2.7777777777777776E-2</v>
      </c>
      <c r="S24" s="451">
        <f>'New Siaha CL'!L187</f>
        <v>0.41666666666666669</v>
      </c>
      <c r="T24" s="451">
        <f>'Theiva SC'!L187</f>
        <v>0.41666666666666669</v>
      </c>
      <c r="U24" s="451">
        <f>'Tuipui Ferry SC'!L187</f>
        <v>6.9444444444444448E-2</v>
      </c>
      <c r="V24" s="451">
        <f>'Tuisumpu SC'!L187</f>
        <v>3.4722222222222224E-2</v>
      </c>
      <c r="W24" s="451">
        <f>'SC Total &amp; MC Achievement'!L179</f>
        <v>0.11265432098765432</v>
      </c>
      <c r="Y24" s="381">
        <v>4</v>
      </c>
      <c r="Z24" s="244" t="s">
        <v>181</v>
      </c>
      <c r="AA24" s="251" t="s">
        <v>375</v>
      </c>
      <c r="AB24" s="382">
        <v>10</v>
      </c>
      <c r="AC24" s="452">
        <f>IF(H24&gt;100%,10,IF(H24&lt;100%,10*H24,IF(H24=100%,10)))</f>
        <v>0.83333333333333326</v>
      </c>
      <c r="AD24" s="452">
        <f t="shared" si="19"/>
        <v>0</v>
      </c>
      <c r="AE24" s="452">
        <f t="shared" si="19"/>
        <v>0</v>
      </c>
      <c r="AF24" s="452">
        <f t="shared" si="19"/>
        <v>3.0555555555555558</v>
      </c>
      <c r="AG24" s="452">
        <f t="shared" si="19"/>
        <v>2.0833333333333335</v>
      </c>
      <c r="AH24" s="452">
        <f t="shared" si="19"/>
        <v>1.6666666666666665</v>
      </c>
      <c r="AI24" s="452">
        <f t="shared" si="19"/>
        <v>4.166666666666667</v>
      </c>
      <c r="AJ24" s="452">
        <f t="shared" si="19"/>
        <v>0</v>
      </c>
      <c r="AK24" s="452">
        <f t="shared" si="19"/>
        <v>0</v>
      </c>
      <c r="AL24" s="452">
        <f t="shared" si="19"/>
        <v>0</v>
      </c>
      <c r="AM24" s="452">
        <f t="shared" si="19"/>
        <v>0.27777777777777779</v>
      </c>
      <c r="AN24" s="452">
        <f t="shared" si="19"/>
        <v>4.166666666666667</v>
      </c>
      <c r="AO24" s="452">
        <f t="shared" si="19"/>
        <v>4.166666666666667</v>
      </c>
      <c r="AP24" s="452">
        <f t="shared" si="19"/>
        <v>0.69444444444444442</v>
      </c>
      <c r="AQ24" s="452">
        <f t="shared" si="19"/>
        <v>0.34722222222222221</v>
      </c>
      <c r="AR24" s="452">
        <f t="shared" si="20"/>
        <v>1.1265432098765431</v>
      </c>
    </row>
    <row r="25" spans="1:46" ht="18.75" customHeight="1">
      <c r="A25" s="411"/>
      <c r="B25" s="381">
        <v>5</v>
      </c>
      <c r="C25" s="250" t="s">
        <v>181</v>
      </c>
      <c r="D25" s="251" t="s">
        <v>384</v>
      </c>
      <c r="E25" s="378" t="s">
        <v>373</v>
      </c>
      <c r="F25" s="179" t="s">
        <v>171</v>
      </c>
      <c r="G25" s="384">
        <v>5</v>
      </c>
      <c r="H25" s="451">
        <f>'Old Siaha SC'!L188</f>
        <v>1</v>
      </c>
      <c r="I25" s="451">
        <f>'College Vaih CL'!L188</f>
        <v>1</v>
      </c>
      <c r="J25" s="451">
        <f>'Meisatla CL'!L188</f>
        <v>1</v>
      </c>
      <c r="K25" s="451">
        <f>'New Coloney CL'!L188</f>
        <v>1</v>
      </c>
      <c r="L25" s="451">
        <f>'Maubawk SC'!L188</f>
        <v>1</v>
      </c>
      <c r="M25" s="451">
        <f>'Zero CL'!L188</f>
        <v>0</v>
      </c>
      <c r="N25" s="451">
        <f>'Kawlchaw E CL'!L188</f>
        <v>1</v>
      </c>
      <c r="O25" s="451">
        <f>'New Latawh SC'!L188</f>
        <v>1</v>
      </c>
      <c r="P25" s="451">
        <f>'Phalrang SC'!L188</f>
        <v>0</v>
      </c>
      <c r="Q25" s="451">
        <f>'Rawmibawk SC'!L188</f>
        <v>0</v>
      </c>
      <c r="R25" s="451">
        <f>'Siahatla SC'!L188</f>
        <v>1</v>
      </c>
      <c r="S25" s="451">
        <f>'New Siaha CL'!L188</f>
        <v>1</v>
      </c>
      <c r="T25" s="451">
        <f>'Theiva SC'!L188</f>
        <v>1</v>
      </c>
      <c r="U25" s="451">
        <f>'Tuipui Ferry SC'!L188</f>
        <v>1</v>
      </c>
      <c r="V25" s="451">
        <f>'Tuisumpu SC'!L188</f>
        <v>1</v>
      </c>
      <c r="W25" s="451">
        <f>'SC Total &amp; MC Achievement'!L180</f>
        <v>1</v>
      </c>
      <c r="Y25" s="381">
        <v>5</v>
      </c>
      <c r="Z25" s="250" t="s">
        <v>181</v>
      </c>
      <c r="AA25" s="251" t="s">
        <v>384</v>
      </c>
      <c r="AB25" s="384">
        <v>5</v>
      </c>
      <c r="AC25" s="452">
        <f>IF(H25&gt;100%,5,IF(H25&lt;100%,5*H25,IF(H25=100%,5)))</f>
        <v>5</v>
      </c>
      <c r="AD25" s="452">
        <f t="shared" ref="AD25:AQ26" si="21">IF(I25&gt;100%,5,IF(I25&lt;100%,5*I25,IF(I25=100%,5)))</f>
        <v>5</v>
      </c>
      <c r="AE25" s="452">
        <f t="shared" si="21"/>
        <v>5</v>
      </c>
      <c r="AF25" s="452">
        <f t="shared" si="21"/>
        <v>5</v>
      </c>
      <c r="AG25" s="452">
        <f t="shared" si="21"/>
        <v>5</v>
      </c>
      <c r="AH25" s="452">
        <f t="shared" si="21"/>
        <v>0</v>
      </c>
      <c r="AI25" s="452">
        <f t="shared" si="21"/>
        <v>5</v>
      </c>
      <c r="AJ25" s="452">
        <f t="shared" si="21"/>
        <v>5</v>
      </c>
      <c r="AK25" s="452">
        <f t="shared" si="21"/>
        <v>0</v>
      </c>
      <c r="AL25" s="452">
        <f t="shared" si="21"/>
        <v>0</v>
      </c>
      <c r="AM25" s="452">
        <f t="shared" si="21"/>
        <v>5</v>
      </c>
      <c r="AN25" s="452">
        <f t="shared" si="21"/>
        <v>5</v>
      </c>
      <c r="AO25" s="452">
        <f t="shared" si="21"/>
        <v>5</v>
      </c>
      <c r="AP25" s="452">
        <f t="shared" si="21"/>
        <v>5</v>
      </c>
      <c r="AQ25" s="452">
        <f t="shared" si="21"/>
        <v>5</v>
      </c>
      <c r="AR25" s="452">
        <f t="shared" ref="AR25:AR26" si="22">IF(W25&gt;100%,5,IF(W25&lt;100%,5*W25,IF(W25=100%,5)))</f>
        <v>5</v>
      </c>
    </row>
    <row r="26" spans="1:46" ht="13.5" customHeight="1">
      <c r="A26" s="411"/>
      <c r="B26" s="381">
        <v>1</v>
      </c>
      <c r="C26" s="244" t="s">
        <v>169</v>
      </c>
      <c r="D26" s="246" t="s">
        <v>331</v>
      </c>
      <c r="E26" s="378" t="s">
        <v>371</v>
      </c>
      <c r="F26" s="447" t="s">
        <v>171</v>
      </c>
      <c r="G26" s="179">
        <v>5</v>
      </c>
      <c r="H26" s="451">
        <f>'Old Siaha SC'!L189</f>
        <v>0.56574661409223392</v>
      </c>
      <c r="I26" s="451">
        <f>'College Vaih CL'!L189</f>
        <v>0.44493216280925779</v>
      </c>
      <c r="J26" s="451">
        <f>'Meisatla CL'!L189</f>
        <v>0.35641662901039312</v>
      </c>
      <c r="K26" s="451">
        <f>'New Coloney CL'!L189</f>
        <v>0.55903481304107572</v>
      </c>
      <c r="L26" s="451">
        <f>'Maubawk SC'!L189</f>
        <v>0.94356796116504849</v>
      </c>
      <c r="M26" s="451">
        <f>'Zero CL'!L189</f>
        <v>0.41336353340883353</v>
      </c>
      <c r="N26" s="451">
        <f>'Kawlchaw E CL'!L189</f>
        <v>0.29661016949152547</v>
      </c>
      <c r="O26" s="451">
        <f>'New Latawh SC'!L189</f>
        <v>0.2048494983277592</v>
      </c>
      <c r="P26" s="451">
        <f>'Phalrang SC'!L189</f>
        <v>0.77198364008179965</v>
      </c>
      <c r="Q26" s="451">
        <f>'Rawmibawk SC'!L189</f>
        <v>0.64318529862174578</v>
      </c>
      <c r="R26" s="451">
        <f>'Siahatla SC'!L189</f>
        <v>0.57239237524095099</v>
      </c>
      <c r="S26" s="451">
        <f>'New Siaha CL'!L189</f>
        <v>0.25716258198136005</v>
      </c>
      <c r="T26" s="451">
        <f>'Theiva SC'!L189</f>
        <v>1.501240694789082</v>
      </c>
      <c r="U26" s="451">
        <f>'Tuipui Ferry SC'!L189</f>
        <v>1.8548387096774195</v>
      </c>
      <c r="V26" s="451">
        <f>'Tuisumpu SC'!L189</f>
        <v>1.5807174887892375</v>
      </c>
      <c r="W26" s="451">
        <f>'SC Total &amp; MC Achievement'!L181</f>
        <v>0.5272979600635963</v>
      </c>
      <c r="Y26" s="381">
        <v>1</v>
      </c>
      <c r="Z26" s="244" t="s">
        <v>169</v>
      </c>
      <c r="AA26" s="246" t="s">
        <v>166</v>
      </c>
      <c r="AB26" s="179">
        <v>5</v>
      </c>
      <c r="AC26" s="452">
        <f>IF(H26&gt;100%,5,IF(H26&lt;100%,5*H26,IF(H26=100%,5)))</f>
        <v>2.8287330704611695</v>
      </c>
      <c r="AD26" s="452">
        <f t="shared" si="21"/>
        <v>2.2246608140462891</v>
      </c>
      <c r="AE26" s="452">
        <f t="shared" si="21"/>
        <v>1.7820831450519656</v>
      </c>
      <c r="AF26" s="452">
        <f t="shared" si="21"/>
        <v>2.7951740652053787</v>
      </c>
      <c r="AG26" s="452">
        <f t="shared" si="21"/>
        <v>4.7178398058252426</v>
      </c>
      <c r="AH26" s="452">
        <f t="shared" si="21"/>
        <v>2.0668176670441678</v>
      </c>
      <c r="AI26" s="452">
        <f t="shared" si="21"/>
        <v>1.4830508474576274</v>
      </c>
      <c r="AJ26" s="452">
        <f t="shared" si="21"/>
        <v>1.024247491638796</v>
      </c>
      <c r="AK26" s="452">
        <f t="shared" si="21"/>
        <v>3.8599182004089982</v>
      </c>
      <c r="AL26" s="452">
        <f t="shared" si="21"/>
        <v>3.215926493108729</v>
      </c>
      <c r="AM26" s="452">
        <f t="shared" si="21"/>
        <v>2.861961876204755</v>
      </c>
      <c r="AN26" s="452">
        <f t="shared" si="21"/>
        <v>1.2858129099068003</v>
      </c>
      <c r="AO26" s="452">
        <f t="shared" si="21"/>
        <v>5</v>
      </c>
      <c r="AP26" s="452">
        <f t="shared" si="21"/>
        <v>5</v>
      </c>
      <c r="AQ26" s="452">
        <f t="shared" si="21"/>
        <v>5</v>
      </c>
      <c r="AR26" s="452">
        <f t="shared" si="22"/>
        <v>2.6364898003179817</v>
      </c>
    </row>
    <row r="27" spans="1:46" ht="16.5" customHeight="1">
      <c r="A27" s="411"/>
      <c r="B27" s="381">
        <v>2</v>
      </c>
      <c r="C27" s="244" t="s">
        <v>169</v>
      </c>
      <c r="D27" s="453" t="s">
        <v>332</v>
      </c>
      <c r="E27" s="378" t="s">
        <v>371</v>
      </c>
      <c r="F27" s="447" t="s">
        <v>171</v>
      </c>
      <c r="G27" s="447">
        <v>2</v>
      </c>
      <c r="H27" s="451">
        <f>'Old Siaha SC'!L190</f>
        <v>0.36092287980365789</v>
      </c>
      <c r="I27" s="451">
        <f>'College Vaih CL'!L190</f>
        <v>0.48227334319660109</v>
      </c>
      <c r="J27" s="451">
        <f>'Meisatla CL'!L190</f>
        <v>0.10570182044960269</v>
      </c>
      <c r="K27" s="451">
        <f>'New Coloney CL'!L190</f>
        <v>0.56012814008373923</v>
      </c>
      <c r="L27" s="451">
        <f>'Maubawk SC'!L190</f>
        <v>0.63873275421563624</v>
      </c>
      <c r="M27" s="451">
        <f>'Zero CL'!L190</f>
        <v>0.46359765022219568</v>
      </c>
      <c r="N27" s="451">
        <f>'Kawlchaw E CL'!L190</f>
        <v>0.36517103046048066</v>
      </c>
      <c r="O27" s="451">
        <f>'New Latawh SC'!L190</f>
        <v>0.24447964951397447</v>
      </c>
      <c r="P27" s="451">
        <f>'Phalrang SC'!L190</f>
        <v>1.0763104079216448</v>
      </c>
      <c r="Q27" s="451">
        <f>'Rawmibawk SC'!L190</f>
        <v>0.44777589711900989</v>
      </c>
      <c r="R27" s="451">
        <f>'Siahatla SC'!L190</f>
        <v>0.46342743415259791</v>
      </c>
      <c r="S27" s="451">
        <f>'New Siaha CL'!L190</f>
        <v>0.58540090878444528</v>
      </c>
      <c r="T27" s="451">
        <f>'Theiva SC'!L190</f>
        <v>0.36277625411751047</v>
      </c>
      <c r="U27" s="451">
        <f>'Tuipui Ferry SC'!L190</f>
        <v>0.41920811586912321</v>
      </c>
      <c r="V27" s="451">
        <f>'Tuisumpu SC'!L190</f>
        <v>0.34965340606124179</v>
      </c>
      <c r="W27" s="451">
        <f>'SC Total &amp; MC Achievement'!L182</f>
        <v>0.43652026218320961</v>
      </c>
      <c r="Y27" s="381">
        <v>2</v>
      </c>
      <c r="Z27" s="244" t="s">
        <v>169</v>
      </c>
      <c r="AA27" s="453" t="s">
        <v>332</v>
      </c>
      <c r="AB27" s="447">
        <v>2</v>
      </c>
      <c r="AC27" s="452">
        <f>IF(H27&gt;100%,2,IF(H27&lt;100%,2*H27,IF(H27=100%,2)))</f>
        <v>0.72184575960731578</v>
      </c>
      <c r="AD27" s="452">
        <f t="shared" ref="AD27:AQ27" si="23">IF(I27&gt;100%,2,IF(I27&lt;100%,2*I27,IF(I27=100%,2)))</f>
        <v>0.96454668639320218</v>
      </c>
      <c r="AE27" s="452">
        <f t="shared" si="23"/>
        <v>0.21140364089920538</v>
      </c>
      <c r="AF27" s="452">
        <f t="shared" si="23"/>
        <v>1.1202562801674785</v>
      </c>
      <c r="AG27" s="452">
        <f t="shared" si="23"/>
        <v>1.2774655084312725</v>
      </c>
      <c r="AH27" s="452">
        <f t="shared" si="23"/>
        <v>0.92719530044439136</v>
      </c>
      <c r="AI27" s="452">
        <f t="shared" si="23"/>
        <v>0.73034206092096132</v>
      </c>
      <c r="AJ27" s="452">
        <f t="shared" si="23"/>
        <v>0.48895929902794893</v>
      </c>
      <c r="AK27" s="452">
        <f t="shared" si="23"/>
        <v>2</v>
      </c>
      <c r="AL27" s="452">
        <f t="shared" si="23"/>
        <v>0.89555179423801978</v>
      </c>
      <c r="AM27" s="452">
        <f t="shared" si="23"/>
        <v>0.92685486830519581</v>
      </c>
      <c r="AN27" s="452">
        <f t="shared" si="23"/>
        <v>1.1708018175688906</v>
      </c>
      <c r="AO27" s="452">
        <f t="shared" si="23"/>
        <v>0.72555250823502093</v>
      </c>
      <c r="AP27" s="452">
        <f t="shared" si="23"/>
        <v>0.83841623173824642</v>
      </c>
      <c r="AQ27" s="452">
        <f t="shared" si="23"/>
        <v>0.69930681212248358</v>
      </c>
      <c r="AR27" s="452">
        <f>IF(W27&gt;100%,2,IF(W27&lt;100%,2*W27,IF(W27=100%,2)))</f>
        <v>0.87304052436641921</v>
      </c>
    </row>
    <row r="28" spans="1:46" ht="22.5" customHeight="1">
      <c r="A28" s="411"/>
      <c r="B28" s="381">
        <v>3</v>
      </c>
      <c r="C28" s="244" t="s">
        <v>169</v>
      </c>
      <c r="D28" s="430" t="s">
        <v>333</v>
      </c>
      <c r="E28" s="378" t="s">
        <v>371</v>
      </c>
      <c r="F28" s="447" t="s">
        <v>171</v>
      </c>
      <c r="G28" s="447">
        <v>10</v>
      </c>
      <c r="H28" s="451">
        <f>'Old Siaha SC'!L191</f>
        <v>0.80555555555555558</v>
      </c>
      <c r="I28" s="451">
        <f>'College Vaih CL'!L191</f>
        <v>0.90322580645161288</v>
      </c>
      <c r="J28" s="451">
        <f>'Meisatla CL'!L191</f>
        <v>4.625</v>
      </c>
      <c r="K28" s="451">
        <f>'New Coloney CL'!L191</f>
        <v>0.80769230769230771</v>
      </c>
      <c r="L28" s="451">
        <f>'Maubawk SC'!L191</f>
        <v>0.66666666666666663</v>
      </c>
      <c r="M28" s="451">
        <f>'Zero CL'!L191</f>
        <v>0.7142857142857143</v>
      </c>
      <c r="N28" s="451">
        <f>'Kawlchaw E CL'!L191</f>
        <v>0.7142857142857143</v>
      </c>
      <c r="O28" s="451">
        <f>'New Latawh SC'!L191</f>
        <v>0.8</v>
      </c>
      <c r="P28" s="451">
        <f>'Phalrang SC'!L191</f>
        <v>0.77777777777777779</v>
      </c>
      <c r="Q28" s="451">
        <f>'Rawmibawk SC'!L191</f>
        <v>1</v>
      </c>
      <c r="R28" s="451">
        <f>'Siahatla SC'!L191</f>
        <v>0.78378378378378377</v>
      </c>
      <c r="S28" s="451">
        <f>'New Siaha CL'!L191</f>
        <v>0.68965517241379315</v>
      </c>
      <c r="T28" s="451">
        <f>'Theiva SC'!L191</f>
        <v>1</v>
      </c>
      <c r="U28" s="451">
        <f>'Tuipui Ferry SC'!L191</f>
        <v>1</v>
      </c>
      <c r="V28" s="451">
        <f>'Tuisumpu SC'!L191</f>
        <v>1</v>
      </c>
      <c r="W28" s="451">
        <f>'SC Total &amp; MC Achievement'!L183</f>
        <v>0.90252707581227432</v>
      </c>
      <c r="Y28" s="381">
        <v>3</v>
      </c>
      <c r="Z28" s="244" t="s">
        <v>169</v>
      </c>
      <c r="AA28" s="453" t="s">
        <v>333</v>
      </c>
      <c r="AB28" s="447">
        <v>10</v>
      </c>
      <c r="AC28" s="452">
        <f>IF(H28&gt;100%,10,IF(H28&lt;100%,10*H28,IF(H28=100%,10)))</f>
        <v>8.0555555555555554</v>
      </c>
      <c r="AD28" s="452">
        <f t="shared" ref="AD28:AQ30" si="24">IF(I28&gt;100%,10,IF(I28&lt;100%,10*I28,IF(I28=100%,10)))</f>
        <v>9.0322580645161281</v>
      </c>
      <c r="AE28" s="452">
        <f t="shared" si="24"/>
        <v>10</v>
      </c>
      <c r="AF28" s="452">
        <f t="shared" si="24"/>
        <v>8.0769230769230766</v>
      </c>
      <c r="AG28" s="452">
        <f t="shared" si="24"/>
        <v>6.6666666666666661</v>
      </c>
      <c r="AH28" s="452">
        <f t="shared" si="24"/>
        <v>7.1428571428571432</v>
      </c>
      <c r="AI28" s="452">
        <f t="shared" si="24"/>
        <v>7.1428571428571432</v>
      </c>
      <c r="AJ28" s="452">
        <f t="shared" si="24"/>
        <v>8</v>
      </c>
      <c r="AK28" s="452">
        <f t="shared" si="24"/>
        <v>7.7777777777777777</v>
      </c>
      <c r="AL28" s="452">
        <f t="shared" si="24"/>
        <v>10</v>
      </c>
      <c r="AM28" s="452">
        <f t="shared" si="24"/>
        <v>7.8378378378378377</v>
      </c>
      <c r="AN28" s="452">
        <f t="shared" si="24"/>
        <v>6.8965517241379315</v>
      </c>
      <c r="AO28" s="452">
        <f t="shared" si="24"/>
        <v>10</v>
      </c>
      <c r="AP28" s="452">
        <f t="shared" si="24"/>
        <v>10</v>
      </c>
      <c r="AQ28" s="452">
        <f t="shared" si="24"/>
        <v>10</v>
      </c>
      <c r="AR28" s="452">
        <f t="shared" ref="AR28:AR30" si="25">IF(W28&gt;100%,10,IF(W28&lt;100%,10*W28,IF(W28=100%,10)))</f>
        <v>9.025270758122744</v>
      </c>
    </row>
    <row r="29" spans="1:46" ht="28.5" customHeight="1">
      <c r="A29" s="411"/>
      <c r="B29" s="381">
        <v>4</v>
      </c>
      <c r="C29" s="244" t="s">
        <v>169</v>
      </c>
      <c r="D29" s="430" t="s">
        <v>334</v>
      </c>
      <c r="E29" s="378" t="s">
        <v>371</v>
      </c>
      <c r="F29" s="447" t="s">
        <v>171</v>
      </c>
      <c r="G29" s="447">
        <v>10</v>
      </c>
      <c r="H29" s="451">
        <f>'Old Siaha SC'!L192</f>
        <v>0.72222222222222221</v>
      </c>
      <c r="I29" s="451">
        <f>'College Vaih CL'!L192</f>
        <v>0.45161290322580644</v>
      </c>
      <c r="J29" s="451">
        <f>'Meisatla CL'!L192</f>
        <v>3.25</v>
      </c>
      <c r="K29" s="451">
        <f>'New Coloney CL'!L192</f>
        <v>0.21153846153846154</v>
      </c>
      <c r="L29" s="451">
        <f>'Maubawk SC'!L192</f>
        <v>0.22222222222222221</v>
      </c>
      <c r="M29" s="451">
        <f>'Zero CL'!L192</f>
        <v>0.5714285714285714</v>
      </c>
      <c r="N29" s="451">
        <f>'Kawlchaw E CL'!L192</f>
        <v>1</v>
      </c>
      <c r="O29" s="451">
        <f>'New Latawh SC'!L192</f>
        <v>0.4</v>
      </c>
      <c r="P29" s="451">
        <f>'Phalrang SC'!L192</f>
        <v>0.1111111111111111</v>
      </c>
      <c r="Q29" s="451">
        <f>'Rawmibawk SC'!L192</f>
        <v>0.4</v>
      </c>
      <c r="R29" s="451">
        <f>'Siahatla SC'!L192</f>
        <v>0.45945945945945948</v>
      </c>
      <c r="S29" s="451">
        <f>'New Siaha CL'!L192</f>
        <v>0.36206896551724138</v>
      </c>
      <c r="T29" s="451">
        <f>'Theiva SC'!L192</f>
        <v>2</v>
      </c>
      <c r="U29" s="451">
        <f>'Tuipui Ferry SC'!L192</f>
        <v>0.5</v>
      </c>
      <c r="V29" s="451">
        <f>'Tuisumpu SC'!L192</f>
        <v>1.25</v>
      </c>
      <c r="W29" s="451">
        <f>'SC Total &amp; MC Achievement'!L184</f>
        <v>0.54151624548736466</v>
      </c>
      <c r="Y29" s="381">
        <v>4</v>
      </c>
      <c r="Z29" s="244" t="s">
        <v>169</v>
      </c>
      <c r="AA29" s="453" t="s">
        <v>334</v>
      </c>
      <c r="AB29" s="447">
        <v>10</v>
      </c>
      <c r="AC29" s="452">
        <f>IF(H29&gt;100%,10,IF(H29&lt;100%,10*H29,IF(H29=100%,10)))</f>
        <v>7.2222222222222223</v>
      </c>
      <c r="AD29" s="452">
        <f t="shared" si="24"/>
        <v>4.5161290322580641</v>
      </c>
      <c r="AE29" s="452">
        <f t="shared" si="24"/>
        <v>10</v>
      </c>
      <c r="AF29" s="452">
        <f t="shared" si="24"/>
        <v>2.1153846153846154</v>
      </c>
      <c r="AG29" s="452">
        <f t="shared" si="24"/>
        <v>2.2222222222222223</v>
      </c>
      <c r="AH29" s="452">
        <f t="shared" si="24"/>
        <v>5.7142857142857135</v>
      </c>
      <c r="AI29" s="452">
        <f t="shared" si="24"/>
        <v>10</v>
      </c>
      <c r="AJ29" s="452">
        <f t="shared" si="24"/>
        <v>4</v>
      </c>
      <c r="AK29" s="452">
        <f t="shared" si="24"/>
        <v>1.1111111111111112</v>
      </c>
      <c r="AL29" s="452">
        <f t="shared" si="24"/>
        <v>4</v>
      </c>
      <c r="AM29" s="452">
        <f t="shared" si="24"/>
        <v>4.5945945945945947</v>
      </c>
      <c r="AN29" s="452">
        <f t="shared" si="24"/>
        <v>3.6206896551724137</v>
      </c>
      <c r="AO29" s="452">
        <f t="shared" si="24"/>
        <v>10</v>
      </c>
      <c r="AP29" s="452">
        <f t="shared" si="24"/>
        <v>5</v>
      </c>
      <c r="AQ29" s="452">
        <f t="shared" si="24"/>
        <v>10</v>
      </c>
      <c r="AR29" s="452">
        <f t="shared" si="25"/>
        <v>5.4151624548736468</v>
      </c>
    </row>
    <row r="30" spans="1:46" ht="22.5" customHeight="1">
      <c r="A30" s="411"/>
      <c r="B30" s="381">
        <v>5</v>
      </c>
      <c r="C30" s="250" t="s">
        <v>169</v>
      </c>
      <c r="D30" s="454" t="s">
        <v>335</v>
      </c>
      <c r="E30" s="378" t="s">
        <v>371</v>
      </c>
      <c r="F30" s="179" t="s">
        <v>171</v>
      </c>
      <c r="G30" s="455">
        <v>10</v>
      </c>
      <c r="H30" s="451">
        <f>'Old Siaha SC'!L193</f>
        <v>0.72222222222222221</v>
      </c>
      <c r="I30" s="451">
        <f>'College Vaih CL'!L193</f>
        <v>0.4838709677419355</v>
      </c>
      <c r="J30" s="451">
        <f>'Meisatla CL'!L193</f>
        <v>3.125</v>
      </c>
      <c r="K30" s="451">
        <f>'New Coloney CL'!L193</f>
        <v>0.21153846153846154</v>
      </c>
      <c r="L30" s="451">
        <f>'Maubawk SC'!L193</f>
        <v>0.22222222222222221</v>
      </c>
      <c r="M30" s="451">
        <f>'Zero CL'!L193</f>
        <v>0.5714285714285714</v>
      </c>
      <c r="N30" s="451">
        <f>'Kawlchaw E CL'!L193</f>
        <v>2.2857142857142856</v>
      </c>
      <c r="O30" s="451">
        <f>'New Latawh SC'!L193</f>
        <v>0.4</v>
      </c>
      <c r="P30" s="451">
        <f>'Phalrang SC'!L193</f>
        <v>0.33333333333333331</v>
      </c>
      <c r="Q30" s="451">
        <f>'Rawmibawk SC'!L193</f>
        <v>0.4</v>
      </c>
      <c r="R30" s="451">
        <f>'Siahatla SC'!L193</f>
        <v>0</v>
      </c>
      <c r="S30" s="451">
        <f>'New Siaha CL'!L193</f>
        <v>8.6206896551724144E-2</v>
      </c>
      <c r="T30" s="451">
        <f>'Theiva SC'!L193</f>
        <v>2.4</v>
      </c>
      <c r="U30" s="451">
        <f>'Tuipui Ferry SC'!L193</f>
        <v>0.75</v>
      </c>
      <c r="V30" s="451">
        <f>'Tuisumpu SC'!L193</f>
        <v>1.25</v>
      </c>
      <c r="W30" s="451">
        <f>'SC Total &amp; MC Achievement'!L185</f>
        <v>0.47292418772563177</v>
      </c>
      <c r="Y30" s="381">
        <v>5</v>
      </c>
      <c r="Z30" s="250" t="s">
        <v>169</v>
      </c>
      <c r="AA30" s="251" t="s">
        <v>335</v>
      </c>
      <c r="AB30" s="455">
        <v>10</v>
      </c>
      <c r="AC30" s="452">
        <f>IF(H30&gt;100%,10,IF(H30&lt;100%,10*H30,IF(H30=100%,10)))</f>
        <v>7.2222222222222223</v>
      </c>
      <c r="AD30" s="452">
        <f t="shared" si="24"/>
        <v>4.838709677419355</v>
      </c>
      <c r="AE30" s="452">
        <f t="shared" si="24"/>
        <v>10</v>
      </c>
      <c r="AF30" s="452">
        <f t="shared" si="24"/>
        <v>2.1153846153846154</v>
      </c>
      <c r="AG30" s="452">
        <f t="shared" si="24"/>
        <v>2.2222222222222223</v>
      </c>
      <c r="AH30" s="452">
        <f t="shared" si="24"/>
        <v>5.7142857142857135</v>
      </c>
      <c r="AI30" s="452">
        <f t="shared" si="24"/>
        <v>10</v>
      </c>
      <c r="AJ30" s="452">
        <f t="shared" si="24"/>
        <v>4</v>
      </c>
      <c r="AK30" s="452">
        <f t="shared" si="24"/>
        <v>3.333333333333333</v>
      </c>
      <c r="AL30" s="452">
        <f t="shared" si="24"/>
        <v>4</v>
      </c>
      <c r="AM30" s="452">
        <f t="shared" si="24"/>
        <v>0</v>
      </c>
      <c r="AN30" s="452">
        <f t="shared" si="24"/>
        <v>0.86206896551724144</v>
      </c>
      <c r="AO30" s="452">
        <f t="shared" si="24"/>
        <v>10</v>
      </c>
      <c r="AP30" s="452">
        <f t="shared" si="24"/>
        <v>7.5</v>
      </c>
      <c r="AQ30" s="452">
        <f t="shared" si="24"/>
        <v>10</v>
      </c>
      <c r="AR30" s="452">
        <f t="shared" si="25"/>
        <v>4.7292418772563174</v>
      </c>
    </row>
    <row r="31" spans="1:46" ht="16.5" customHeight="1">
      <c r="A31" s="411"/>
      <c r="B31" s="381">
        <v>6</v>
      </c>
      <c r="C31" s="244" t="s">
        <v>169</v>
      </c>
      <c r="D31" s="450" t="s">
        <v>336</v>
      </c>
      <c r="E31" s="378" t="s">
        <v>371</v>
      </c>
      <c r="F31" s="447" t="s">
        <v>171</v>
      </c>
      <c r="G31" s="447">
        <v>5</v>
      </c>
      <c r="H31" s="451">
        <f>'Old Siaha SC'!L194</f>
        <v>0.80555555555555558</v>
      </c>
      <c r="I31" s="451">
        <f>'College Vaih CL'!L194</f>
        <v>9.6774193548387094E-2</v>
      </c>
      <c r="J31" s="451">
        <f>'Meisatla CL'!L194</f>
        <v>3.5</v>
      </c>
      <c r="K31" s="451">
        <f>'New Coloney CL'!L194</f>
        <v>0.13461538461538461</v>
      </c>
      <c r="L31" s="451">
        <f>'Maubawk SC'!L194</f>
        <v>0.88888888888888884</v>
      </c>
      <c r="M31" s="451">
        <f>'Zero CL'!L194</f>
        <v>1.7142857142857142</v>
      </c>
      <c r="N31" s="451">
        <f>'Kawlchaw E CL'!L194</f>
        <v>1</v>
      </c>
      <c r="O31" s="451">
        <f>'New Latawh SC'!L194</f>
        <v>0.4</v>
      </c>
      <c r="P31" s="451">
        <f>'Phalrang SC'!L194</f>
        <v>0.1111111111111111</v>
      </c>
      <c r="Q31" s="451">
        <f>'Rawmibawk SC'!L194</f>
        <v>0.4</v>
      </c>
      <c r="R31" s="451">
        <f>'Siahatla SC'!L194</f>
        <v>8.1081081081081086E-2</v>
      </c>
      <c r="S31" s="451">
        <f>'New Siaha CL'!L194</f>
        <v>6.8965517241379309E-2</v>
      </c>
      <c r="T31" s="451">
        <f>'Theiva SC'!L194</f>
        <v>1.6</v>
      </c>
      <c r="U31" s="451">
        <f>'Tuipui Ferry SC'!L194</f>
        <v>1</v>
      </c>
      <c r="V31" s="451">
        <f>'Tuisumpu SC'!L194</f>
        <v>1.25</v>
      </c>
      <c r="W31" s="451">
        <f>'SC Total &amp; MC Achievement'!L186</f>
        <v>0.44404332129963897</v>
      </c>
      <c r="Y31" s="381">
        <v>6</v>
      </c>
      <c r="Z31" s="244" t="s">
        <v>169</v>
      </c>
      <c r="AA31" s="450" t="s">
        <v>336</v>
      </c>
      <c r="AB31" s="447">
        <v>5</v>
      </c>
      <c r="AC31" s="452">
        <f>IF(H31&gt;100%,5,IF(H31&lt;100%,5*H31,IF(H31=100%,5)))</f>
        <v>4.0277777777777777</v>
      </c>
      <c r="AD31" s="452">
        <f t="shared" ref="AD31:AQ32" si="26">IF(I31&gt;100%,5,IF(I31&lt;100%,5*I31,IF(I31=100%,5)))</f>
        <v>0.4838709677419355</v>
      </c>
      <c r="AE31" s="452">
        <f t="shared" si="26"/>
        <v>5</v>
      </c>
      <c r="AF31" s="452">
        <f t="shared" si="26"/>
        <v>0.67307692307692302</v>
      </c>
      <c r="AG31" s="452">
        <f t="shared" si="26"/>
        <v>4.4444444444444446</v>
      </c>
      <c r="AH31" s="452">
        <f t="shared" si="26"/>
        <v>5</v>
      </c>
      <c r="AI31" s="452">
        <f t="shared" si="26"/>
        <v>5</v>
      </c>
      <c r="AJ31" s="452">
        <f t="shared" si="26"/>
        <v>2</v>
      </c>
      <c r="AK31" s="452">
        <f t="shared" si="26"/>
        <v>0.55555555555555558</v>
      </c>
      <c r="AL31" s="452">
        <f t="shared" si="26"/>
        <v>2</v>
      </c>
      <c r="AM31" s="452">
        <f t="shared" si="26"/>
        <v>0.40540540540540543</v>
      </c>
      <c r="AN31" s="452">
        <f t="shared" si="26"/>
        <v>0.34482758620689657</v>
      </c>
      <c r="AO31" s="452">
        <f t="shared" si="26"/>
        <v>5</v>
      </c>
      <c r="AP31" s="452">
        <f t="shared" si="26"/>
        <v>5</v>
      </c>
      <c r="AQ31" s="452">
        <f t="shared" si="26"/>
        <v>5</v>
      </c>
      <c r="AR31" s="452">
        <f t="shared" ref="AR31:AR32" si="27">IF(W31&gt;100%,5,IF(W31&lt;100%,5*W31,IF(W31=100%,5)))</f>
        <v>2.220216606498195</v>
      </c>
    </row>
    <row r="32" spans="1:46" ht="16.5" customHeight="1">
      <c r="A32" s="411"/>
      <c r="B32" s="381">
        <v>7</v>
      </c>
      <c r="C32" s="250" t="s">
        <v>169</v>
      </c>
      <c r="D32" s="253" t="s">
        <v>736</v>
      </c>
      <c r="E32" s="378" t="s">
        <v>371</v>
      </c>
      <c r="F32" s="179" t="s">
        <v>171</v>
      </c>
      <c r="G32" s="455">
        <v>5</v>
      </c>
      <c r="H32" s="451">
        <f>'Old Siaha SC'!L195</f>
        <v>0</v>
      </c>
      <c r="I32" s="451">
        <f>'College Vaih CL'!L195</f>
        <v>1</v>
      </c>
      <c r="J32" s="451">
        <f>'Meisatla CL'!L195</f>
        <v>1</v>
      </c>
      <c r="K32" s="451">
        <f>'New Coloney CL'!L195</f>
        <v>0</v>
      </c>
      <c r="L32" s="451">
        <f>'Maubawk SC'!L195</f>
        <v>0</v>
      </c>
      <c r="M32" s="451">
        <f>'Zero CL'!L195</f>
        <v>1</v>
      </c>
      <c r="N32" s="451">
        <f>'Kawlchaw E CL'!L195</f>
        <v>0</v>
      </c>
      <c r="O32" s="451">
        <f>'New Latawh SC'!L195</f>
        <v>0</v>
      </c>
      <c r="P32" s="451">
        <f>'Phalrang SC'!L195</f>
        <v>1</v>
      </c>
      <c r="Q32" s="451">
        <f>'Rawmibawk SC'!L195</f>
        <v>1</v>
      </c>
      <c r="R32" s="451">
        <f>'Siahatla SC'!L195</f>
        <v>0</v>
      </c>
      <c r="S32" s="451">
        <f>'New Siaha CL'!L195</f>
        <v>1</v>
      </c>
      <c r="T32" s="451">
        <f>'Theiva SC'!L195</f>
        <v>1</v>
      </c>
      <c r="U32" s="451">
        <f>'Tuipui Ferry SC'!L195</f>
        <v>1</v>
      </c>
      <c r="V32" s="451">
        <f>'Tuisumpu SC'!L195</f>
        <v>1</v>
      </c>
      <c r="W32" s="451">
        <f>'SC Total &amp; MC Achievement'!L187</f>
        <v>0.5</v>
      </c>
      <c r="Y32" s="381">
        <v>7</v>
      </c>
      <c r="Z32" s="250" t="s">
        <v>169</v>
      </c>
      <c r="AA32" s="253" t="s">
        <v>736</v>
      </c>
      <c r="AB32" s="455">
        <v>5</v>
      </c>
      <c r="AC32" s="452">
        <f>IF(H32&gt;100%,5,IF(H32&lt;100%,5*H32,IF(H32=100%,5)))</f>
        <v>0</v>
      </c>
      <c r="AD32" s="452">
        <f t="shared" si="26"/>
        <v>5</v>
      </c>
      <c r="AE32" s="452">
        <f t="shared" si="26"/>
        <v>5</v>
      </c>
      <c r="AF32" s="452">
        <f t="shared" si="26"/>
        <v>0</v>
      </c>
      <c r="AG32" s="452">
        <f t="shared" si="26"/>
        <v>0</v>
      </c>
      <c r="AH32" s="452">
        <f t="shared" si="26"/>
        <v>5</v>
      </c>
      <c r="AI32" s="452">
        <f t="shared" si="26"/>
        <v>0</v>
      </c>
      <c r="AJ32" s="452">
        <f t="shared" si="26"/>
        <v>0</v>
      </c>
      <c r="AK32" s="452">
        <f t="shared" si="26"/>
        <v>5</v>
      </c>
      <c r="AL32" s="452">
        <f t="shared" si="26"/>
        <v>5</v>
      </c>
      <c r="AM32" s="452">
        <f t="shared" si="26"/>
        <v>0</v>
      </c>
      <c r="AN32" s="452">
        <f t="shared" si="26"/>
        <v>5</v>
      </c>
      <c r="AO32" s="452">
        <f t="shared" si="26"/>
        <v>5</v>
      </c>
      <c r="AP32" s="452">
        <f t="shared" si="26"/>
        <v>5</v>
      </c>
      <c r="AQ32" s="452">
        <f t="shared" si="26"/>
        <v>5</v>
      </c>
      <c r="AR32" s="452">
        <f t="shared" si="27"/>
        <v>2.5</v>
      </c>
      <c r="AT32" s="456"/>
    </row>
    <row r="33" spans="1:44" ht="15.75" customHeight="1">
      <c r="A33" s="411"/>
      <c r="B33" s="381">
        <v>8</v>
      </c>
      <c r="C33" s="244" t="s">
        <v>169</v>
      </c>
      <c r="D33" s="430" t="s">
        <v>338</v>
      </c>
      <c r="E33" s="378" t="s">
        <v>371</v>
      </c>
      <c r="F33" s="447" t="s">
        <v>171</v>
      </c>
      <c r="G33" s="447">
        <v>10</v>
      </c>
      <c r="H33" s="451">
        <f>'Old Siaha SC'!L196</f>
        <v>0.90625</v>
      </c>
      <c r="I33" s="451">
        <f>'College Vaih CL'!L196</f>
        <v>1</v>
      </c>
      <c r="J33" s="451">
        <f>'Meisatla CL'!L196</f>
        <v>1</v>
      </c>
      <c r="K33" s="451">
        <f>'New Coloney CL'!L196</f>
        <v>0.96296296296296291</v>
      </c>
      <c r="L33" s="451">
        <f>'Maubawk SC'!L196</f>
        <v>0.66666666666666663</v>
      </c>
      <c r="M33" s="451">
        <f>'Zero CL'!L196</f>
        <v>1</v>
      </c>
      <c r="N33" s="451">
        <f>'Kawlchaw E CL'!L196</f>
        <v>0.4</v>
      </c>
      <c r="O33" s="451">
        <f>'New Latawh SC'!L196</f>
        <v>0.66666666666666663</v>
      </c>
      <c r="P33" s="451">
        <f>'Phalrang SC'!L196</f>
        <v>0</v>
      </c>
      <c r="Q33" s="451">
        <f>'Rawmibawk SC'!L196</f>
        <v>1</v>
      </c>
      <c r="R33" s="451">
        <f>'Siahatla SC'!L196</f>
        <v>0.86956521739130432</v>
      </c>
      <c r="S33" s="451">
        <f>'New Siaha CL'!L196</f>
        <v>1</v>
      </c>
      <c r="T33" s="451">
        <f>'Theiva SC'!L196</f>
        <v>1</v>
      </c>
      <c r="U33" s="451">
        <f>'Tuipui Ferry SC'!L196</f>
        <v>1</v>
      </c>
      <c r="V33" s="451">
        <f>'Tuisumpu SC'!L196</f>
        <v>0.66666666666666663</v>
      </c>
      <c r="W33" s="451">
        <f>'SC Total &amp; MC Achievement'!L188</f>
        <v>0.93191489361702129</v>
      </c>
      <c r="Y33" s="381">
        <v>8</v>
      </c>
      <c r="Z33" s="244" t="s">
        <v>169</v>
      </c>
      <c r="AA33" s="453" t="s">
        <v>338</v>
      </c>
      <c r="AB33" s="447">
        <v>10</v>
      </c>
      <c r="AC33" s="452">
        <f>IF(H33&gt;100%,10,IF(H33&lt;100%,10*H33,IF(H33=100%,10)))</f>
        <v>9.0625</v>
      </c>
      <c r="AD33" s="452">
        <f t="shared" ref="AD33:AQ33" si="28">IF(I33&gt;100%,10,IF(I33&lt;100%,10*I33,IF(I33=100%,10)))</f>
        <v>10</v>
      </c>
      <c r="AE33" s="452">
        <f t="shared" si="28"/>
        <v>10</v>
      </c>
      <c r="AF33" s="452">
        <f t="shared" si="28"/>
        <v>9.6296296296296298</v>
      </c>
      <c r="AG33" s="452">
        <f t="shared" si="28"/>
        <v>6.6666666666666661</v>
      </c>
      <c r="AH33" s="452">
        <f t="shared" si="28"/>
        <v>10</v>
      </c>
      <c r="AI33" s="452">
        <f t="shared" si="28"/>
        <v>4</v>
      </c>
      <c r="AJ33" s="452">
        <f t="shared" si="28"/>
        <v>6.6666666666666661</v>
      </c>
      <c r="AK33" s="452">
        <f t="shared" si="28"/>
        <v>0</v>
      </c>
      <c r="AL33" s="452">
        <f t="shared" si="28"/>
        <v>10</v>
      </c>
      <c r="AM33" s="452">
        <f t="shared" si="28"/>
        <v>8.695652173913043</v>
      </c>
      <c r="AN33" s="452">
        <f t="shared" si="28"/>
        <v>10</v>
      </c>
      <c r="AO33" s="452">
        <f t="shared" si="28"/>
        <v>10</v>
      </c>
      <c r="AP33" s="452">
        <f t="shared" si="28"/>
        <v>10</v>
      </c>
      <c r="AQ33" s="452">
        <f t="shared" si="28"/>
        <v>6.6666666666666661</v>
      </c>
      <c r="AR33" s="452">
        <f>IF(W33&gt;100%,10,IF(W33&lt;100%,10*W33,IF(W33=100%,10)))</f>
        <v>9.3191489361702136</v>
      </c>
    </row>
    <row r="34" spans="1:44" ht="15.75" customHeight="1">
      <c r="A34" s="411"/>
      <c r="B34" s="381">
        <v>9</v>
      </c>
      <c r="C34" s="250" t="s">
        <v>169</v>
      </c>
      <c r="D34" s="251" t="s">
        <v>170</v>
      </c>
      <c r="E34" s="378" t="s">
        <v>371</v>
      </c>
      <c r="F34" s="179" t="s">
        <v>171</v>
      </c>
      <c r="G34" s="455">
        <v>5</v>
      </c>
      <c r="H34" s="451">
        <f>'Old Siaha SC'!L197</f>
        <v>1.0625</v>
      </c>
      <c r="I34" s="451">
        <f>'College Vaih CL'!L197</f>
        <v>1</v>
      </c>
      <c r="J34" s="451">
        <f>'Meisatla CL'!L197</f>
        <v>1.0344827586206897</v>
      </c>
      <c r="K34" s="451">
        <f>'New Coloney CL'!L197</f>
        <v>1</v>
      </c>
      <c r="L34" s="451">
        <f>'Maubawk SC'!L197</f>
        <v>1</v>
      </c>
      <c r="M34" s="451">
        <f>'Zero CL'!L197</f>
        <v>1</v>
      </c>
      <c r="N34" s="451">
        <f>'Kawlchaw E CL'!L197</f>
        <v>1</v>
      </c>
      <c r="O34" s="451">
        <f>'New Latawh SC'!L197</f>
        <v>1</v>
      </c>
      <c r="P34" s="451">
        <f>'Phalrang SC'!L197</f>
        <v>0</v>
      </c>
      <c r="Q34" s="451">
        <f>'Rawmibawk SC'!L197</f>
        <v>1</v>
      </c>
      <c r="R34" s="451">
        <f>'Siahatla SC'!L197</f>
        <v>1</v>
      </c>
      <c r="S34" s="451">
        <f>'New Siaha CL'!L197</f>
        <v>1</v>
      </c>
      <c r="T34" s="451">
        <f>'Theiva SC'!L197</f>
        <v>1</v>
      </c>
      <c r="U34" s="451">
        <f>'Tuipui Ferry SC'!L197</f>
        <v>1</v>
      </c>
      <c r="V34" s="451">
        <f>'Tuisumpu SC'!L197</f>
        <v>1</v>
      </c>
      <c r="W34" s="451">
        <f>'SC Total &amp; MC Achievement'!L189</f>
        <v>1.0126582278481013</v>
      </c>
      <c r="Y34" s="381">
        <v>9</v>
      </c>
      <c r="Z34" s="250" t="s">
        <v>169</v>
      </c>
      <c r="AA34" s="251" t="s">
        <v>170</v>
      </c>
      <c r="AB34" s="455">
        <v>5</v>
      </c>
      <c r="AC34" s="452">
        <f>IF(H34&gt;100%,5,IF(H34&lt;100%,5*H34,IF(H34=100%,5)))</f>
        <v>5</v>
      </c>
      <c r="AD34" s="452">
        <f t="shared" ref="AD34:AQ36" si="29">IF(I34&gt;100%,5,IF(I34&lt;100%,5*I34,IF(I34=100%,5)))</f>
        <v>5</v>
      </c>
      <c r="AE34" s="452">
        <f t="shared" si="29"/>
        <v>5</v>
      </c>
      <c r="AF34" s="452">
        <f t="shared" si="29"/>
        <v>5</v>
      </c>
      <c r="AG34" s="452">
        <f t="shared" si="29"/>
        <v>5</v>
      </c>
      <c r="AH34" s="452">
        <f t="shared" si="29"/>
        <v>5</v>
      </c>
      <c r="AI34" s="452">
        <f t="shared" si="29"/>
        <v>5</v>
      </c>
      <c r="AJ34" s="452">
        <f t="shared" si="29"/>
        <v>5</v>
      </c>
      <c r="AK34" s="452">
        <f t="shared" si="29"/>
        <v>0</v>
      </c>
      <c r="AL34" s="452">
        <f t="shared" si="29"/>
        <v>5</v>
      </c>
      <c r="AM34" s="452">
        <f t="shared" si="29"/>
        <v>5</v>
      </c>
      <c r="AN34" s="452">
        <f t="shared" si="29"/>
        <v>5</v>
      </c>
      <c r="AO34" s="452">
        <f t="shared" si="29"/>
        <v>5</v>
      </c>
      <c r="AP34" s="452">
        <f t="shared" si="29"/>
        <v>5</v>
      </c>
      <c r="AQ34" s="452">
        <f t="shared" si="29"/>
        <v>5</v>
      </c>
      <c r="AR34" s="452">
        <f t="shared" ref="AR34:AR36" si="30">IF(W34&gt;100%,5,IF(W34&lt;100%,5*W34,IF(W34=100%,5)))</f>
        <v>5</v>
      </c>
    </row>
    <row r="35" spans="1:44" ht="15.75" customHeight="1">
      <c r="A35" s="411"/>
      <c r="B35" s="381">
        <v>10</v>
      </c>
      <c r="C35" s="250" t="s">
        <v>169</v>
      </c>
      <c r="D35" s="251" t="s">
        <v>172</v>
      </c>
      <c r="E35" s="378" t="s">
        <v>371</v>
      </c>
      <c r="F35" s="179" t="s">
        <v>171</v>
      </c>
      <c r="G35" s="455">
        <v>5</v>
      </c>
      <c r="H35" s="451">
        <f>'Old Siaha SC'!L198</f>
        <v>1</v>
      </c>
      <c r="I35" s="451">
        <f>'College Vaih CL'!L198</f>
        <v>1</v>
      </c>
      <c r="J35" s="451">
        <f>'Meisatla CL'!L198</f>
        <v>1</v>
      </c>
      <c r="K35" s="451">
        <f>'New Coloney CL'!L198</f>
        <v>1</v>
      </c>
      <c r="L35" s="451">
        <f>'Maubawk SC'!L198</f>
        <v>0.66666666666666663</v>
      </c>
      <c r="M35" s="451">
        <f>'Zero CL'!L198</f>
        <v>1.3333333333333333</v>
      </c>
      <c r="N35" s="451">
        <f>'Kawlchaw E CL'!L198</f>
        <v>1</v>
      </c>
      <c r="O35" s="451">
        <f>'New Latawh SC'!L198</f>
        <v>1</v>
      </c>
      <c r="P35" s="451">
        <f>'Phalrang SC'!L198</f>
        <v>0</v>
      </c>
      <c r="Q35" s="451">
        <f>'Rawmibawk SC'!L198</f>
        <v>1</v>
      </c>
      <c r="R35" s="451">
        <f>'Siahatla SC'!L198</f>
        <v>1</v>
      </c>
      <c r="S35" s="451">
        <f>'New Siaha CL'!L198</f>
        <v>0.97872340425531912</v>
      </c>
      <c r="T35" s="451">
        <f>'Theiva SC'!L198</f>
        <v>0.7857142857142857</v>
      </c>
      <c r="U35" s="451">
        <f>'Tuipui Ferry SC'!L198</f>
        <v>1</v>
      </c>
      <c r="V35" s="451">
        <f>'Tuisumpu SC'!L198</f>
        <v>0.66666666666666663</v>
      </c>
      <c r="W35" s="451">
        <f>'SC Total &amp; MC Achievement'!L190</f>
        <v>0.97890295358649793</v>
      </c>
      <c r="Y35" s="381">
        <v>10</v>
      </c>
      <c r="Z35" s="250" t="s">
        <v>169</v>
      </c>
      <c r="AA35" s="251" t="s">
        <v>172</v>
      </c>
      <c r="AB35" s="455">
        <v>5</v>
      </c>
      <c r="AC35" s="452">
        <f>IF(H35&gt;100%,5,IF(H35&lt;100%,5*H35,IF(H35=100%,5)))</f>
        <v>5</v>
      </c>
      <c r="AD35" s="452">
        <f t="shared" si="29"/>
        <v>5</v>
      </c>
      <c r="AE35" s="452">
        <f t="shared" si="29"/>
        <v>5</v>
      </c>
      <c r="AF35" s="452">
        <f t="shared" si="29"/>
        <v>5</v>
      </c>
      <c r="AG35" s="452">
        <f t="shared" si="29"/>
        <v>3.333333333333333</v>
      </c>
      <c r="AH35" s="452">
        <f t="shared" si="29"/>
        <v>5</v>
      </c>
      <c r="AI35" s="452">
        <f t="shared" si="29"/>
        <v>5</v>
      </c>
      <c r="AJ35" s="452">
        <f t="shared" si="29"/>
        <v>5</v>
      </c>
      <c r="AK35" s="452">
        <f t="shared" si="29"/>
        <v>0</v>
      </c>
      <c r="AL35" s="452">
        <f t="shared" si="29"/>
        <v>5</v>
      </c>
      <c r="AM35" s="452">
        <f t="shared" si="29"/>
        <v>5</v>
      </c>
      <c r="AN35" s="452">
        <f t="shared" si="29"/>
        <v>4.8936170212765955</v>
      </c>
      <c r="AO35" s="452">
        <f t="shared" si="29"/>
        <v>3.9285714285714284</v>
      </c>
      <c r="AP35" s="452">
        <f t="shared" si="29"/>
        <v>5</v>
      </c>
      <c r="AQ35" s="452">
        <f t="shared" si="29"/>
        <v>3.333333333333333</v>
      </c>
      <c r="AR35" s="452">
        <f t="shared" si="30"/>
        <v>4.8945147679324901</v>
      </c>
    </row>
    <row r="36" spans="1:44" ht="28.5" customHeight="1">
      <c r="A36" s="411"/>
      <c r="B36" s="381">
        <v>11</v>
      </c>
      <c r="C36" s="244" t="s">
        <v>173</v>
      </c>
      <c r="D36" s="251" t="s">
        <v>339</v>
      </c>
      <c r="E36" s="378" t="s">
        <v>371</v>
      </c>
      <c r="F36" s="447" t="s">
        <v>171</v>
      </c>
      <c r="G36" s="455">
        <v>5</v>
      </c>
      <c r="H36" s="451">
        <f>'Old Siaha SC'!L199</f>
        <v>0.77777777777777779</v>
      </c>
      <c r="I36" s="451">
        <f>'College Vaih CL'!L199</f>
        <v>1.2903225806451613</v>
      </c>
      <c r="J36" s="451">
        <f>'Meisatla CL'!L199</f>
        <v>5.5</v>
      </c>
      <c r="K36" s="451">
        <f>'New Coloney CL'!L199</f>
        <v>1.0576923076923077</v>
      </c>
      <c r="L36" s="451">
        <f>'Maubawk SC'!L199</f>
        <v>1</v>
      </c>
      <c r="M36" s="451">
        <f>'Zero CL'!L199</f>
        <v>1.2857142857142858</v>
      </c>
      <c r="N36" s="451">
        <f>'Kawlchaw E CL'!L199</f>
        <v>0.7142857142857143</v>
      </c>
      <c r="O36" s="451">
        <f>'New Latawh SC'!L199</f>
        <v>0.6</v>
      </c>
      <c r="P36" s="451">
        <f>'Phalrang SC'!L199</f>
        <v>0.33333333333333331</v>
      </c>
      <c r="Q36" s="451">
        <f>'Rawmibawk SC'!L199</f>
        <v>0.8</v>
      </c>
      <c r="R36" s="451">
        <f>'Siahatla SC'!L199</f>
        <v>0.27027027027027029</v>
      </c>
      <c r="S36" s="451">
        <f>'New Siaha CL'!L199</f>
        <v>0.81034482758620685</v>
      </c>
      <c r="T36" s="451">
        <f>'Theiva SC'!L199</f>
        <v>1.6</v>
      </c>
      <c r="U36" s="451">
        <f>'Tuipui Ferry SC'!L199</f>
        <v>0.5</v>
      </c>
      <c r="V36" s="451">
        <f>'Tuisumpu SC'!L199</f>
        <v>1.25</v>
      </c>
      <c r="W36" s="451">
        <f>'SC Total &amp; MC Achievement'!L191</f>
        <v>0.98194945848375448</v>
      </c>
      <c r="Y36" s="381">
        <v>11</v>
      </c>
      <c r="Z36" s="244" t="s">
        <v>173</v>
      </c>
      <c r="AA36" s="251" t="s">
        <v>339</v>
      </c>
      <c r="AB36" s="455">
        <v>5</v>
      </c>
      <c r="AC36" s="452">
        <f>IF(H36&gt;100%,5,IF(H36&lt;100%,5*H36,IF(H36=100%,5)))</f>
        <v>3.8888888888888888</v>
      </c>
      <c r="AD36" s="452">
        <f t="shared" si="29"/>
        <v>5</v>
      </c>
      <c r="AE36" s="452">
        <f t="shared" si="29"/>
        <v>5</v>
      </c>
      <c r="AF36" s="452">
        <f t="shared" si="29"/>
        <v>5</v>
      </c>
      <c r="AG36" s="452">
        <f t="shared" si="29"/>
        <v>5</v>
      </c>
      <c r="AH36" s="452">
        <f t="shared" si="29"/>
        <v>5</v>
      </c>
      <c r="AI36" s="452">
        <f t="shared" si="29"/>
        <v>3.5714285714285716</v>
      </c>
      <c r="AJ36" s="452">
        <f t="shared" si="29"/>
        <v>3</v>
      </c>
      <c r="AK36" s="452">
        <f t="shared" si="29"/>
        <v>1.6666666666666665</v>
      </c>
      <c r="AL36" s="452">
        <f t="shared" si="29"/>
        <v>4</v>
      </c>
      <c r="AM36" s="452">
        <f t="shared" si="29"/>
        <v>1.3513513513513513</v>
      </c>
      <c r="AN36" s="452">
        <f t="shared" si="29"/>
        <v>4.0517241379310338</v>
      </c>
      <c r="AO36" s="452">
        <f t="shared" si="29"/>
        <v>5</v>
      </c>
      <c r="AP36" s="452">
        <f t="shared" si="29"/>
        <v>2.5</v>
      </c>
      <c r="AQ36" s="452">
        <f t="shared" si="29"/>
        <v>5</v>
      </c>
      <c r="AR36" s="452">
        <f t="shared" si="30"/>
        <v>4.9097472924187722</v>
      </c>
    </row>
    <row r="37" spans="1:44" ht="17.25" customHeight="1">
      <c r="A37" s="411"/>
      <c r="B37" s="381">
        <v>12</v>
      </c>
      <c r="C37" s="244" t="s">
        <v>173</v>
      </c>
      <c r="D37" s="430" t="s">
        <v>340</v>
      </c>
      <c r="E37" s="378" t="s">
        <v>371</v>
      </c>
      <c r="F37" s="447" t="s">
        <v>171</v>
      </c>
      <c r="G37" s="447">
        <v>10</v>
      </c>
      <c r="H37" s="451">
        <f>'Old Siaha SC'!L200</f>
        <v>0.90625</v>
      </c>
      <c r="I37" s="451">
        <f>'College Vaih CL'!L200</f>
        <v>1.0476190476190477</v>
      </c>
      <c r="J37" s="451">
        <f>'Meisatla CL'!L200</f>
        <v>1</v>
      </c>
      <c r="K37" s="451">
        <f>'New Coloney CL'!L200</f>
        <v>0.96296296296296291</v>
      </c>
      <c r="L37" s="451">
        <f>'Maubawk SC'!L200</f>
        <v>0</v>
      </c>
      <c r="M37" s="451">
        <f>'Zero CL'!L200</f>
        <v>0</v>
      </c>
      <c r="N37" s="451">
        <f>'Kawlchaw E CL'!L200</f>
        <v>0</v>
      </c>
      <c r="O37" s="451">
        <f>'New Latawh SC'!L200</f>
        <v>0</v>
      </c>
      <c r="P37" s="451">
        <f>'Phalrang SC'!L200</f>
        <v>0</v>
      </c>
      <c r="Q37" s="451">
        <f>'Rawmibawk SC'!L200</f>
        <v>0</v>
      </c>
      <c r="R37" s="451">
        <f>'Siahatla SC'!L200</f>
        <v>0.86956521739130432</v>
      </c>
      <c r="S37" s="451">
        <f>'New Siaha CL'!L200</f>
        <v>0.97872340425531912</v>
      </c>
      <c r="T37" s="451">
        <f>'Theiva SC'!L200</f>
        <v>0</v>
      </c>
      <c r="U37" s="451">
        <f>'Tuipui Ferry SC'!L200</f>
        <v>0</v>
      </c>
      <c r="V37" s="451">
        <f>'Tuisumpu SC'!L200</f>
        <v>0</v>
      </c>
      <c r="W37" s="451">
        <f>'SC Total &amp; MC Achievement'!L192</f>
        <v>0.810126582278481</v>
      </c>
      <c r="Y37" s="381">
        <v>12</v>
      </c>
      <c r="Z37" s="244" t="s">
        <v>173</v>
      </c>
      <c r="AA37" s="453" t="s">
        <v>340</v>
      </c>
      <c r="AB37" s="447">
        <v>10</v>
      </c>
      <c r="AC37" s="452">
        <f>IF(H37&gt;100%,10,IF(H37&lt;100%,10*H37,IF(H37=100%,10)))</f>
        <v>9.0625</v>
      </c>
      <c r="AD37" s="452">
        <f t="shared" ref="AD37:AQ38" si="31">IF(I37&gt;100%,10,IF(I37&lt;100%,10*I37,IF(I37=100%,10)))</f>
        <v>10</v>
      </c>
      <c r="AE37" s="452">
        <f t="shared" si="31"/>
        <v>10</v>
      </c>
      <c r="AF37" s="452">
        <f t="shared" si="31"/>
        <v>9.6296296296296298</v>
      </c>
      <c r="AG37" s="452">
        <f t="shared" si="31"/>
        <v>0</v>
      </c>
      <c r="AH37" s="452">
        <f t="shared" si="31"/>
        <v>0</v>
      </c>
      <c r="AI37" s="452">
        <f t="shared" si="31"/>
        <v>0</v>
      </c>
      <c r="AJ37" s="452">
        <f t="shared" si="31"/>
        <v>0</v>
      </c>
      <c r="AK37" s="452">
        <f t="shared" si="31"/>
        <v>0</v>
      </c>
      <c r="AL37" s="452">
        <f t="shared" si="31"/>
        <v>0</v>
      </c>
      <c r="AM37" s="452">
        <f t="shared" si="31"/>
        <v>8.695652173913043</v>
      </c>
      <c r="AN37" s="452">
        <f t="shared" si="31"/>
        <v>9.787234042553191</v>
      </c>
      <c r="AO37" s="452">
        <f t="shared" si="31"/>
        <v>0</v>
      </c>
      <c r="AP37" s="452">
        <f t="shared" si="31"/>
        <v>0</v>
      </c>
      <c r="AQ37" s="452">
        <f t="shared" si="31"/>
        <v>0</v>
      </c>
      <c r="AR37" s="452">
        <f t="shared" ref="AR37:AR38" si="32">IF(W37&gt;100%,10,IF(W37&lt;100%,10*W37,IF(W37=100%,10)))</f>
        <v>8.1012658227848107</v>
      </c>
    </row>
    <row r="38" spans="1:44" ht="17.25" customHeight="1">
      <c r="A38" s="411"/>
      <c r="B38" s="381">
        <v>13</v>
      </c>
      <c r="C38" s="244" t="s">
        <v>173</v>
      </c>
      <c r="D38" s="430" t="s">
        <v>341</v>
      </c>
      <c r="E38" s="378" t="s">
        <v>371</v>
      </c>
      <c r="F38" s="447" t="s">
        <v>171</v>
      </c>
      <c r="G38" s="447">
        <v>10</v>
      </c>
      <c r="H38" s="451">
        <f>'Old Siaha SC'!L201</f>
        <v>0.75</v>
      </c>
      <c r="I38" s="451">
        <f>'College Vaih CL'!L201</f>
        <v>1.0476190476190477</v>
      </c>
      <c r="J38" s="451">
        <f>'Meisatla CL'!L201</f>
        <v>1.2068965517241379</v>
      </c>
      <c r="K38" s="451">
        <f>'New Coloney CL'!L201</f>
        <v>1.2222222222222223</v>
      </c>
      <c r="L38" s="451">
        <f>'Maubawk SC'!L201</f>
        <v>2.6666666666666665</v>
      </c>
      <c r="M38" s="451">
        <f>'Zero CL'!L201</f>
        <v>4.333333333333333</v>
      </c>
      <c r="N38" s="451">
        <f>'Kawlchaw E CL'!L201</f>
        <v>2</v>
      </c>
      <c r="O38" s="451">
        <f>'New Latawh SC'!L201</f>
        <v>1</v>
      </c>
      <c r="P38" s="451">
        <f>'Phalrang SC'!L201</f>
        <v>0</v>
      </c>
      <c r="Q38" s="451">
        <f>'Rawmibawk SC'!L201</f>
        <v>3.5</v>
      </c>
      <c r="R38" s="451">
        <f>'Siahatla SC'!L201</f>
        <v>0.45652173913043476</v>
      </c>
      <c r="S38" s="451">
        <f>'New Siaha CL'!L201</f>
        <v>0.5957446808510638</v>
      </c>
      <c r="T38" s="451">
        <f>'Theiva SC'!L201</f>
        <v>0.8571428571428571</v>
      </c>
      <c r="U38" s="451">
        <f>'Tuipui Ferry SC'!L201</f>
        <v>0</v>
      </c>
      <c r="V38" s="451">
        <f>'Tuisumpu SC'!L201</f>
        <v>1.3333333333333333</v>
      </c>
      <c r="W38" s="451">
        <f>'SC Total &amp; MC Achievement'!L193</f>
        <v>0.94092827004219415</v>
      </c>
      <c r="Y38" s="381">
        <v>13</v>
      </c>
      <c r="Z38" s="244" t="s">
        <v>173</v>
      </c>
      <c r="AA38" s="453" t="s">
        <v>341</v>
      </c>
      <c r="AB38" s="447">
        <v>10</v>
      </c>
      <c r="AC38" s="452">
        <f>IF(H38&gt;100%,10,IF(H38&lt;100%,10*H38,IF(H38=100%,10)))</f>
        <v>7.5</v>
      </c>
      <c r="AD38" s="452">
        <f t="shared" si="31"/>
        <v>10</v>
      </c>
      <c r="AE38" s="452">
        <f t="shared" si="31"/>
        <v>10</v>
      </c>
      <c r="AF38" s="452">
        <f t="shared" si="31"/>
        <v>10</v>
      </c>
      <c r="AG38" s="452">
        <f t="shared" si="31"/>
        <v>10</v>
      </c>
      <c r="AH38" s="452">
        <f t="shared" si="31"/>
        <v>10</v>
      </c>
      <c r="AI38" s="452">
        <f t="shared" si="31"/>
        <v>10</v>
      </c>
      <c r="AJ38" s="452">
        <f t="shared" si="31"/>
        <v>10</v>
      </c>
      <c r="AK38" s="452">
        <f t="shared" si="31"/>
        <v>0</v>
      </c>
      <c r="AL38" s="452">
        <f t="shared" si="31"/>
        <v>10</v>
      </c>
      <c r="AM38" s="452">
        <f t="shared" si="31"/>
        <v>4.5652173913043477</v>
      </c>
      <c r="AN38" s="452">
        <f t="shared" si="31"/>
        <v>5.957446808510638</v>
      </c>
      <c r="AO38" s="452">
        <f t="shared" si="31"/>
        <v>8.5714285714285712</v>
      </c>
      <c r="AP38" s="452">
        <f t="shared" si="31"/>
        <v>0</v>
      </c>
      <c r="AQ38" s="452">
        <f t="shared" si="31"/>
        <v>10</v>
      </c>
      <c r="AR38" s="452">
        <f t="shared" si="32"/>
        <v>9.4092827004219419</v>
      </c>
    </row>
    <row r="39" spans="1:44" ht="28.5" customHeight="1">
      <c r="A39" s="411"/>
      <c r="B39" s="381">
        <v>14</v>
      </c>
      <c r="C39" s="244" t="s">
        <v>173</v>
      </c>
      <c r="D39" s="453" t="s">
        <v>342</v>
      </c>
      <c r="E39" s="378" t="s">
        <v>371</v>
      </c>
      <c r="F39" s="447" t="s">
        <v>171</v>
      </c>
      <c r="G39" s="447">
        <v>5</v>
      </c>
      <c r="H39" s="451">
        <f>'Old Siaha SC'!L202</f>
        <v>8.5012112109195001E-2</v>
      </c>
      <c r="I39" s="451">
        <f>'College Vaih CL'!L202</f>
        <v>9.8937679555653316E-2</v>
      </c>
      <c r="J39" s="451">
        <f>'Meisatla CL'!L202</f>
        <v>0.35011554587447363</v>
      </c>
      <c r="K39" s="451">
        <f>'New Coloney CL'!L202</f>
        <v>0.12559016737111528</v>
      </c>
      <c r="L39" s="451">
        <f>'Maubawk SC'!L202</f>
        <v>1.42925323858097</v>
      </c>
      <c r="M39" s="451">
        <f>'Zero CL'!L202</f>
        <v>0.56158057750049206</v>
      </c>
      <c r="N39" s="451">
        <f>'Kawlchaw E CL'!L202</f>
        <v>0.11058778990475791</v>
      </c>
      <c r="O39" s="451">
        <f>'New Latawh SC'!L202</f>
        <v>0.67374408958279142</v>
      </c>
      <c r="P39" s="451">
        <f>'Phalrang SC'!L202</f>
        <v>0</v>
      </c>
      <c r="Q39" s="451">
        <f>'Rawmibawk SC'!L202</f>
        <v>0</v>
      </c>
      <c r="R39" s="451">
        <f>'Siahatla SC'!L202</f>
        <v>5.3102982430170746E-2</v>
      </c>
      <c r="S39" s="451">
        <f>'New Siaha CL'!L202</f>
        <v>0.1604706323134712</v>
      </c>
      <c r="T39" s="451">
        <f>'Theiva SC'!L202</f>
        <v>0.84594171049352973</v>
      </c>
      <c r="U39" s="451">
        <f>'Tuipui Ferry SC'!L202</f>
        <v>0.33324976473987528</v>
      </c>
      <c r="V39" s="451">
        <f>'Tuisumpu SC'!L202</f>
        <v>0</v>
      </c>
      <c r="W39" s="451">
        <f>'SC Total &amp; MC Achievement'!L194</f>
        <v>0.20879185723684554</v>
      </c>
      <c r="Y39" s="381">
        <v>14</v>
      </c>
      <c r="Z39" s="244" t="s">
        <v>173</v>
      </c>
      <c r="AA39" s="453" t="s">
        <v>342</v>
      </c>
      <c r="AB39" s="447">
        <v>5</v>
      </c>
      <c r="AC39" s="452">
        <f>IF(H39&gt;100%,5,IF(H39&lt;100%,5*H39,IF(H39=100%,5)))</f>
        <v>0.42506056054597502</v>
      </c>
      <c r="AD39" s="452">
        <f t="shared" ref="AD39:AQ41" si="33">IF(I39&gt;100%,5,IF(I39&lt;100%,5*I39,IF(I39=100%,5)))</f>
        <v>0.49468839777826656</v>
      </c>
      <c r="AE39" s="452">
        <f t="shared" si="33"/>
        <v>1.7505777293723681</v>
      </c>
      <c r="AF39" s="452">
        <f t="shared" si="33"/>
        <v>0.6279508368555764</v>
      </c>
      <c r="AG39" s="452">
        <f t="shared" si="33"/>
        <v>5</v>
      </c>
      <c r="AH39" s="452">
        <f t="shared" si="33"/>
        <v>2.8079028875024603</v>
      </c>
      <c r="AI39" s="452">
        <f t="shared" si="33"/>
        <v>0.55293894952378952</v>
      </c>
      <c r="AJ39" s="452">
        <f t="shared" si="33"/>
        <v>3.3687204479139572</v>
      </c>
      <c r="AK39" s="452">
        <f t="shared" si="33"/>
        <v>0</v>
      </c>
      <c r="AL39" s="452">
        <f t="shared" si="33"/>
        <v>0</v>
      </c>
      <c r="AM39" s="452">
        <f t="shared" si="33"/>
        <v>0.26551491215085371</v>
      </c>
      <c r="AN39" s="452">
        <f t="shared" si="33"/>
        <v>0.80235316156735603</v>
      </c>
      <c r="AO39" s="452">
        <f t="shared" si="33"/>
        <v>4.229708552467649</v>
      </c>
      <c r="AP39" s="452">
        <f t="shared" si="33"/>
        <v>1.6662488236993764</v>
      </c>
      <c r="AQ39" s="452">
        <f t="shared" si="33"/>
        <v>0</v>
      </c>
      <c r="AR39" s="452">
        <f t="shared" ref="AR39:AR41" si="34">IF(W39&gt;100%,5,IF(W39&lt;100%,5*W39,IF(W39=100%,5)))</f>
        <v>1.0439592861842277</v>
      </c>
    </row>
    <row r="40" spans="1:44" ht="16.5" customHeight="1">
      <c r="A40" s="411"/>
      <c r="B40" s="381">
        <v>15</v>
      </c>
      <c r="C40" s="250" t="s">
        <v>173</v>
      </c>
      <c r="D40" s="261" t="s">
        <v>343</v>
      </c>
      <c r="E40" s="378" t="s">
        <v>371</v>
      </c>
      <c r="F40" s="179" t="s">
        <v>171</v>
      </c>
      <c r="G40" s="179">
        <v>5</v>
      </c>
      <c r="H40" s="451">
        <f>'Old Siaha SC'!L203</f>
        <v>1.0679913581557154E-2</v>
      </c>
      <c r="I40" s="451">
        <f>'College Vaih CL'!L203</f>
        <v>1.657247563746286E-2</v>
      </c>
      <c r="J40" s="451">
        <f>'Meisatla CL'!L203</f>
        <v>0.33779992365778339</v>
      </c>
      <c r="K40" s="451">
        <f>'New Coloney CL'!L203</f>
        <v>1.1474661249074026E-2</v>
      </c>
      <c r="L40" s="451">
        <f>'Maubawk SC'!L203</f>
        <v>0.83162050380273267</v>
      </c>
      <c r="M40" s="451">
        <f>'Zero CL'!L203</f>
        <v>1.2699058285186999</v>
      </c>
      <c r="N40" s="451">
        <f>'Kawlchaw E CL'!L203</f>
        <v>0.1111435074419677</v>
      </c>
      <c r="O40" s="451">
        <f>'New Latawh SC'!L203</f>
        <v>0.26043451472083151</v>
      </c>
      <c r="P40" s="451">
        <f>'Phalrang SC'!L203</f>
        <v>0</v>
      </c>
      <c r="Q40" s="451">
        <f>'Rawmibawk SC'!L203</f>
        <v>0</v>
      </c>
      <c r="R40" s="451">
        <f>'Siahatla SC'!L203</f>
        <v>4.0027373691083459E-2</v>
      </c>
      <c r="S40" s="451">
        <f>'New Siaha CL'!L203</f>
        <v>2.1503602320063132E-2</v>
      </c>
      <c r="T40" s="451">
        <f>'Theiva SC'!L203</f>
        <v>1.3912243754119256</v>
      </c>
      <c r="U40" s="451">
        <f>'Tuipui Ferry SC'!L203</f>
        <v>0.4465658488976551</v>
      </c>
      <c r="V40" s="451">
        <f>'Tuisumpu SC'!L203</f>
        <v>1.7692418273590955</v>
      </c>
      <c r="W40" s="451">
        <f>'SC Total &amp; MC Achievement'!L195</f>
        <v>0.18298140654324543</v>
      </c>
      <c r="Y40" s="381">
        <v>15</v>
      </c>
      <c r="Z40" s="250" t="s">
        <v>173</v>
      </c>
      <c r="AA40" s="261" t="s">
        <v>343</v>
      </c>
      <c r="AB40" s="179">
        <v>5</v>
      </c>
      <c r="AC40" s="452">
        <f>IF(H40&gt;100%,5,IF(H40&lt;100%,5*H40,IF(H40=100%,5)))</f>
        <v>5.3399567907785772E-2</v>
      </c>
      <c r="AD40" s="452">
        <f t="shared" si="33"/>
        <v>8.2862378187314303E-2</v>
      </c>
      <c r="AE40" s="452">
        <f t="shared" si="33"/>
        <v>1.6889996182889169</v>
      </c>
      <c r="AF40" s="452">
        <f t="shared" si="33"/>
        <v>5.7373306245370126E-2</v>
      </c>
      <c r="AG40" s="452">
        <f t="shared" si="33"/>
        <v>4.1581025190136636</v>
      </c>
      <c r="AH40" s="452">
        <f t="shared" si="33"/>
        <v>5</v>
      </c>
      <c r="AI40" s="452">
        <f t="shared" si="33"/>
        <v>0.55571753720983852</v>
      </c>
      <c r="AJ40" s="452">
        <f t="shared" si="33"/>
        <v>1.3021725736041576</v>
      </c>
      <c r="AK40" s="452">
        <f t="shared" si="33"/>
        <v>0</v>
      </c>
      <c r="AL40" s="452">
        <f t="shared" si="33"/>
        <v>0</v>
      </c>
      <c r="AM40" s="452">
        <f t="shared" si="33"/>
        <v>0.20013686845541728</v>
      </c>
      <c r="AN40" s="452">
        <f t="shared" si="33"/>
        <v>0.10751801160031565</v>
      </c>
      <c r="AO40" s="452">
        <f t="shared" si="33"/>
        <v>5</v>
      </c>
      <c r="AP40" s="452">
        <f t="shared" si="33"/>
        <v>2.2328292444882756</v>
      </c>
      <c r="AQ40" s="452">
        <f t="shared" si="33"/>
        <v>5</v>
      </c>
      <c r="AR40" s="452">
        <f t="shared" si="34"/>
        <v>0.9149070327162272</v>
      </c>
    </row>
    <row r="41" spans="1:44" ht="17.25" customHeight="1">
      <c r="A41" s="411"/>
      <c r="B41" s="381">
        <v>16</v>
      </c>
      <c r="C41" s="250" t="s">
        <v>173</v>
      </c>
      <c r="D41" s="261" t="s">
        <v>344</v>
      </c>
      <c r="E41" s="378" t="s">
        <v>371</v>
      </c>
      <c r="F41" s="179" t="s">
        <v>171</v>
      </c>
      <c r="G41" s="179">
        <v>5</v>
      </c>
      <c r="H41" s="451">
        <f>'Old Siaha SC'!L204</f>
        <v>0.17130688451620574</v>
      </c>
      <c r="I41" s="451">
        <f>'College Vaih CL'!L204</f>
        <v>0</v>
      </c>
      <c r="J41" s="451">
        <f>'Meisatla CL'!L204</f>
        <v>0.22576436000520284</v>
      </c>
      <c r="K41" s="451">
        <f>'New Coloney CL'!L204</f>
        <v>1.1503419798570499E-2</v>
      </c>
      <c r="L41" s="451">
        <f>'Maubawk SC'!L204</f>
        <v>0.37895671168955852</v>
      </c>
      <c r="M41" s="451">
        <f>'Zero CL'!L204</f>
        <v>0.91945284158970575</v>
      </c>
      <c r="N41" s="451">
        <f>'Kawlchaw E CL'!L204</f>
        <v>5.5711031299232147E-2</v>
      </c>
      <c r="O41" s="451">
        <f>'New Latawh SC'!L204</f>
        <v>0.2088697862422717</v>
      </c>
      <c r="P41" s="451">
        <f>'Phalrang SC'!L204</f>
        <v>0</v>
      </c>
      <c r="Q41" s="451">
        <f>'Rawmibawk SC'!L204</f>
        <v>0</v>
      </c>
      <c r="R41" s="451">
        <f>'Siahatla SC'!L204</f>
        <v>0</v>
      </c>
      <c r="S41" s="451">
        <f>'New Siaha CL'!L204</f>
        <v>3.2336244090320626E-2</v>
      </c>
      <c r="T41" s="451">
        <f>'Theiva SC'!L204</f>
        <v>0.4649037177650564</v>
      </c>
      <c r="U41" s="451">
        <f>'Tuipui Ferry SC'!L204</f>
        <v>0.44768506155153576</v>
      </c>
      <c r="V41" s="451">
        <f>'Tuisumpu SC'!L204</f>
        <v>0</v>
      </c>
      <c r="W41" s="451">
        <f>'SC Total &amp; MC Achievement'!L196</f>
        <v>0.11612257295977545</v>
      </c>
      <c r="Y41" s="381">
        <v>16</v>
      </c>
      <c r="Z41" s="250" t="s">
        <v>173</v>
      </c>
      <c r="AA41" s="261" t="s">
        <v>344</v>
      </c>
      <c r="AB41" s="179">
        <v>5</v>
      </c>
      <c r="AC41" s="452">
        <f>IF(H41&gt;100%,5,IF(H41&lt;100%,5*H41,IF(H41=100%,5)))</f>
        <v>0.85653442258102874</v>
      </c>
      <c r="AD41" s="452">
        <f t="shared" si="33"/>
        <v>0</v>
      </c>
      <c r="AE41" s="452">
        <f t="shared" si="33"/>
        <v>1.1288218000260142</v>
      </c>
      <c r="AF41" s="452">
        <f t="shared" si="33"/>
        <v>5.7517098992852497E-2</v>
      </c>
      <c r="AG41" s="452">
        <f t="shared" si="33"/>
        <v>1.8947835584477926</v>
      </c>
      <c r="AH41" s="452">
        <f t="shared" si="33"/>
        <v>4.5972642079485286</v>
      </c>
      <c r="AI41" s="452">
        <f t="shared" si="33"/>
        <v>0.27855515649616075</v>
      </c>
      <c r="AJ41" s="452">
        <f t="shared" si="33"/>
        <v>1.0443489312113585</v>
      </c>
      <c r="AK41" s="452">
        <f t="shared" si="33"/>
        <v>0</v>
      </c>
      <c r="AL41" s="452">
        <f t="shared" si="33"/>
        <v>0</v>
      </c>
      <c r="AM41" s="452">
        <f t="shared" si="33"/>
        <v>0</v>
      </c>
      <c r="AN41" s="452">
        <f t="shared" si="33"/>
        <v>0.16168122045160313</v>
      </c>
      <c r="AO41" s="452">
        <f t="shared" si="33"/>
        <v>2.3245185888252822</v>
      </c>
      <c r="AP41" s="452">
        <f t="shared" si="33"/>
        <v>2.2384253077576788</v>
      </c>
      <c r="AQ41" s="452">
        <f t="shared" si="33"/>
        <v>0</v>
      </c>
      <c r="AR41" s="452">
        <f t="shared" si="34"/>
        <v>0.58061286479887719</v>
      </c>
    </row>
    <row r="42" spans="1:44" ht="25.5" customHeight="1">
      <c r="A42" s="411"/>
      <c r="B42" s="381">
        <v>17</v>
      </c>
      <c r="C42" s="244" t="s">
        <v>347</v>
      </c>
      <c r="D42" s="430" t="s">
        <v>175</v>
      </c>
      <c r="E42" s="378" t="s">
        <v>371</v>
      </c>
      <c r="F42" s="447" t="s">
        <v>171</v>
      </c>
      <c r="G42" s="447">
        <v>10</v>
      </c>
      <c r="H42" s="451">
        <f>'Old Siaha SC'!L205</f>
        <v>0.19201097205554604</v>
      </c>
      <c r="I42" s="451">
        <f>'College Vaih CL'!L205</f>
        <v>0.12237297153498272</v>
      </c>
      <c r="J42" s="451">
        <f>'Meisatla CL'!L205</f>
        <v>0.44735652959783095</v>
      </c>
      <c r="K42" s="451">
        <f>'New Coloney CL'!L205</f>
        <v>0.17867010499171118</v>
      </c>
      <c r="L42" s="451">
        <f>'Maubawk SC'!L205</f>
        <v>0.12135922330097086</v>
      </c>
      <c r="M42" s="451">
        <f>'Zero CL'!L205</f>
        <v>0.32842582106455265</v>
      </c>
      <c r="N42" s="451">
        <f>'Kawlchaw E CL'!L205</f>
        <v>0.25869759143621768</v>
      </c>
      <c r="O42" s="451">
        <f>'New Latawh SC'!L205</f>
        <v>1.2876254180602007</v>
      </c>
      <c r="P42" s="451">
        <f>'Phalrang SC'!L205</f>
        <v>1.6768916155419222</v>
      </c>
      <c r="Q42" s="451">
        <f>'Rawmibawk SC'!L205</f>
        <v>1.332312404287902</v>
      </c>
      <c r="R42" s="451">
        <f>'Siahatla SC'!L205</f>
        <v>0.34482758620689657</v>
      </c>
      <c r="S42" s="451">
        <f>'New Siaha CL'!L205</f>
        <v>0.15705902657921988</v>
      </c>
      <c r="T42" s="451">
        <f>'Theiva SC'!L205</f>
        <v>2.2828784119106702</v>
      </c>
      <c r="U42" s="451">
        <f>'Tuipui Ferry SC'!L205</f>
        <v>1.989247311827957</v>
      </c>
      <c r="V42" s="451">
        <f>'Tuisumpu SC'!L205</f>
        <v>1.061285500747384</v>
      </c>
      <c r="W42" s="451">
        <f>'SC Total &amp; MC Achievement'!L197</f>
        <v>0.39397450753186553</v>
      </c>
      <c r="Y42" s="381">
        <v>17</v>
      </c>
      <c r="Z42" s="244" t="s">
        <v>347</v>
      </c>
      <c r="AA42" s="453" t="s">
        <v>376</v>
      </c>
      <c r="AB42" s="447">
        <v>10</v>
      </c>
      <c r="AC42" s="452">
        <f>IF(H42&gt;100%,10,IF(H42&lt;100%,10*H42,IF(H42=100%,10)))</f>
        <v>1.9201097205554605</v>
      </c>
      <c r="AD42" s="452">
        <f t="shared" ref="AD42:AQ44" si="35">IF(I42&gt;100%,10,IF(I42&lt;100%,10*I42,IF(I42=100%,10)))</f>
        <v>1.2237297153498272</v>
      </c>
      <c r="AE42" s="452">
        <f t="shared" si="35"/>
        <v>4.4735652959783092</v>
      </c>
      <c r="AF42" s="452">
        <f t="shared" si="35"/>
        <v>1.7867010499171119</v>
      </c>
      <c r="AG42" s="452">
        <f t="shared" si="35"/>
        <v>1.2135922330097086</v>
      </c>
      <c r="AH42" s="452">
        <f t="shared" si="35"/>
        <v>3.2842582106455263</v>
      </c>
      <c r="AI42" s="452">
        <f t="shared" si="35"/>
        <v>2.5869759143621769</v>
      </c>
      <c r="AJ42" s="452">
        <f t="shared" si="35"/>
        <v>10</v>
      </c>
      <c r="AK42" s="452">
        <f t="shared" si="35"/>
        <v>10</v>
      </c>
      <c r="AL42" s="452">
        <f t="shared" si="35"/>
        <v>10</v>
      </c>
      <c r="AM42" s="452">
        <f t="shared" si="35"/>
        <v>3.4482758620689657</v>
      </c>
      <c r="AN42" s="452">
        <f t="shared" si="35"/>
        <v>1.5705902657921988</v>
      </c>
      <c r="AO42" s="452">
        <f t="shared" si="35"/>
        <v>10</v>
      </c>
      <c r="AP42" s="452">
        <f t="shared" si="35"/>
        <v>10</v>
      </c>
      <c r="AQ42" s="452">
        <f t="shared" si="35"/>
        <v>10</v>
      </c>
      <c r="AR42" s="452">
        <f t="shared" ref="AR42:AR44" si="36">IF(W42&gt;100%,10,IF(W42&lt;100%,10*W42,IF(W42=100%,10)))</f>
        <v>3.9397450753186551</v>
      </c>
    </row>
    <row r="43" spans="1:44" ht="27.75" customHeight="1">
      <c r="A43" s="411"/>
      <c r="B43" s="381">
        <v>18</v>
      </c>
      <c r="C43" s="244" t="s">
        <v>176</v>
      </c>
      <c r="D43" s="430" t="s">
        <v>177</v>
      </c>
      <c r="E43" s="378" t="s">
        <v>371</v>
      </c>
      <c r="F43" s="447" t="s">
        <v>171</v>
      </c>
      <c r="G43" s="447">
        <v>10</v>
      </c>
      <c r="H43" s="451">
        <f>'Old Siaha SC'!L206</f>
        <v>1.3636363636363638</v>
      </c>
      <c r="I43" s="451">
        <f>'College Vaih CL'!L206</f>
        <v>0</v>
      </c>
      <c r="J43" s="451">
        <f>'Meisatla CL'!L206</f>
        <v>0</v>
      </c>
      <c r="K43" s="451">
        <f>'New Coloney CL'!L206</f>
        <v>8.2372322899505759E-2</v>
      </c>
      <c r="L43" s="451">
        <f>'Maubawk SC'!L206</f>
        <v>0</v>
      </c>
      <c r="M43" s="451">
        <f>'Zero CL'!L206</f>
        <v>0</v>
      </c>
      <c r="N43" s="451">
        <f>'Kawlchaw E CL'!L206</f>
        <v>0</v>
      </c>
      <c r="O43" s="451">
        <f>'New Latawh SC'!L206</f>
        <v>0</v>
      </c>
      <c r="P43" s="451">
        <f>'Phalrang SC'!L206</f>
        <v>0</v>
      </c>
      <c r="Q43" s="451">
        <f>'Rawmibawk SC'!L206</f>
        <v>0</v>
      </c>
      <c r="R43" s="451">
        <f>'Siahatla SC'!L206</f>
        <v>0</v>
      </c>
      <c r="S43" s="451">
        <f>'New Siaha CL'!L206</f>
        <v>0</v>
      </c>
      <c r="T43" s="451">
        <f>'Theiva SC'!L206</f>
        <v>0.41322314049586778</v>
      </c>
      <c r="U43" s="451">
        <f>'Tuipui Ferry SC'!L206</f>
        <v>0.12077294685990339</v>
      </c>
      <c r="V43" s="451">
        <f>'Tuisumpu SC'!L206</f>
        <v>0.94562647754137108</v>
      </c>
      <c r="W43" s="451">
        <f>'SC Total &amp; MC Achievement'!L198</f>
        <v>0.32579532387888083</v>
      </c>
      <c r="Y43" s="381">
        <v>18</v>
      </c>
      <c r="Z43" s="244" t="s">
        <v>176</v>
      </c>
      <c r="AA43" s="453" t="s">
        <v>177</v>
      </c>
      <c r="AB43" s="447">
        <v>10</v>
      </c>
      <c r="AC43" s="452">
        <f>IF(H43&gt;100%,10,IF(H43&lt;100%,10*H43,IF(H43=100%,10)))</f>
        <v>10</v>
      </c>
      <c r="AD43" s="452">
        <f t="shared" si="35"/>
        <v>0</v>
      </c>
      <c r="AE43" s="452">
        <f t="shared" si="35"/>
        <v>0</v>
      </c>
      <c r="AF43" s="452">
        <f t="shared" si="35"/>
        <v>0.82372322899505757</v>
      </c>
      <c r="AG43" s="452">
        <f t="shared" si="35"/>
        <v>0</v>
      </c>
      <c r="AH43" s="452">
        <f t="shared" si="35"/>
        <v>0</v>
      </c>
      <c r="AI43" s="452">
        <f t="shared" si="35"/>
        <v>0</v>
      </c>
      <c r="AJ43" s="452">
        <f t="shared" si="35"/>
        <v>0</v>
      </c>
      <c r="AK43" s="452">
        <f t="shared" si="35"/>
        <v>0</v>
      </c>
      <c r="AL43" s="452">
        <f t="shared" si="35"/>
        <v>0</v>
      </c>
      <c r="AM43" s="452">
        <f t="shared" si="35"/>
        <v>0</v>
      </c>
      <c r="AN43" s="452">
        <f t="shared" si="35"/>
        <v>0</v>
      </c>
      <c r="AO43" s="452">
        <f t="shared" si="35"/>
        <v>4.1322314049586781</v>
      </c>
      <c r="AP43" s="452">
        <f t="shared" si="35"/>
        <v>1.2077294685990339</v>
      </c>
      <c r="AQ43" s="452">
        <f t="shared" si="35"/>
        <v>9.456264775413711</v>
      </c>
      <c r="AR43" s="452">
        <f t="shared" si="36"/>
        <v>3.2579532387888084</v>
      </c>
    </row>
    <row r="44" spans="1:44" ht="23.25" customHeight="1">
      <c r="A44" s="411"/>
      <c r="B44" s="381">
        <v>19</v>
      </c>
      <c r="C44" s="244" t="s">
        <v>178</v>
      </c>
      <c r="D44" s="430" t="s">
        <v>179</v>
      </c>
      <c r="E44" s="378" t="s">
        <v>371</v>
      </c>
      <c r="F44" s="447" t="s">
        <v>171</v>
      </c>
      <c r="G44" s="447">
        <v>10</v>
      </c>
      <c r="H44" s="451">
        <f>'Old Siaha SC'!L207</f>
        <v>3.1044244999328147E-2</v>
      </c>
      <c r="I44" s="451">
        <f>'College Vaih CL'!L207</f>
        <v>5.9317098423243675E-2</v>
      </c>
      <c r="J44" s="451">
        <f>'Meisatla CL'!L207</f>
        <v>4.5798170515748464E-2</v>
      </c>
      <c r="K44" s="451">
        <f>'New Coloney CL'!L207</f>
        <v>1.5183723048891588E-2</v>
      </c>
      <c r="L44" s="451">
        <f>'Maubawk SC'!L207</f>
        <v>0.1262791918131724</v>
      </c>
      <c r="M44" s="451">
        <f>'Zero CL'!L207</f>
        <v>9.3354963117137535E-2</v>
      </c>
      <c r="N44" s="451">
        <f>'Kawlchaw E CL'!L207</f>
        <v>7.7151192227017384E-2</v>
      </c>
      <c r="O44" s="451">
        <f>'New Latawh SC'!L207</f>
        <v>0</v>
      </c>
      <c r="P44" s="451">
        <f>'Phalrang SC'!L207</f>
        <v>0.35096446139390924</v>
      </c>
      <c r="Q44" s="451">
        <f>'Rawmibawk SC'!L207</f>
        <v>0.2152228798476884</v>
      </c>
      <c r="R44" s="451">
        <f>'Siahatla SC'!L207</f>
        <v>2.3154445943051639E-3</v>
      </c>
      <c r="S44" s="451">
        <f>'New Siaha CL'!L207</f>
        <v>0</v>
      </c>
      <c r="T44" s="451">
        <f>'Theiva SC'!L207</f>
        <v>0.32526322848903488</v>
      </c>
      <c r="U44" s="451">
        <f>'Tuipui Ferry SC'!L207</f>
        <v>0.28334786399302525</v>
      </c>
      <c r="V44" s="451">
        <f>'Tuisumpu SC'!L207</f>
        <v>0.58780753848018419</v>
      </c>
      <c r="W44" s="451">
        <f>'SC Total &amp; MC Achievement'!L199</f>
        <v>5.6553629810791137E-2</v>
      </c>
      <c r="Y44" s="381">
        <v>19</v>
      </c>
      <c r="Z44" s="244" t="s">
        <v>178</v>
      </c>
      <c r="AA44" s="453" t="s">
        <v>377</v>
      </c>
      <c r="AB44" s="447">
        <v>10</v>
      </c>
      <c r="AC44" s="452">
        <f>IF(H44&gt;100%,10,IF(H44&lt;100%,10*H44,IF(H44=100%,10)))</f>
        <v>0.31044244999328147</v>
      </c>
      <c r="AD44" s="452">
        <f t="shared" si="35"/>
        <v>0.59317098423243675</v>
      </c>
      <c r="AE44" s="452">
        <f t="shared" si="35"/>
        <v>0.45798170515748465</v>
      </c>
      <c r="AF44" s="452">
        <f t="shared" si="35"/>
        <v>0.1518372304889159</v>
      </c>
      <c r="AG44" s="452">
        <f t="shared" si="35"/>
        <v>1.262791918131724</v>
      </c>
      <c r="AH44" s="452">
        <f t="shared" si="35"/>
        <v>0.93354963117137535</v>
      </c>
      <c r="AI44" s="452">
        <f t="shared" si="35"/>
        <v>0.77151192227017384</v>
      </c>
      <c r="AJ44" s="452">
        <f t="shared" si="35"/>
        <v>0</v>
      </c>
      <c r="AK44" s="452">
        <f t="shared" si="35"/>
        <v>3.5096446139390922</v>
      </c>
      <c r="AL44" s="452">
        <f t="shared" si="35"/>
        <v>2.1522287984768838</v>
      </c>
      <c r="AM44" s="452">
        <f t="shared" si="35"/>
        <v>2.3154445943051639E-2</v>
      </c>
      <c r="AN44" s="452">
        <f t="shared" si="35"/>
        <v>0</v>
      </c>
      <c r="AO44" s="452">
        <f t="shared" si="35"/>
        <v>3.2526322848903488</v>
      </c>
      <c r="AP44" s="452">
        <f t="shared" si="35"/>
        <v>2.8334786399302523</v>
      </c>
      <c r="AQ44" s="452">
        <f t="shared" si="35"/>
        <v>5.8780753848018419</v>
      </c>
      <c r="AR44" s="452">
        <f t="shared" si="36"/>
        <v>0.56553629810791139</v>
      </c>
    </row>
    <row r="45" spans="1:44" ht="15.75" customHeight="1">
      <c r="A45" s="411"/>
      <c r="B45" s="381">
        <v>20</v>
      </c>
      <c r="C45" s="244" t="s">
        <v>178</v>
      </c>
      <c r="D45" s="453" t="s">
        <v>180</v>
      </c>
      <c r="E45" s="378" t="s">
        <v>371</v>
      </c>
      <c r="F45" s="447" t="s">
        <v>171</v>
      </c>
      <c r="G45" s="447">
        <v>8</v>
      </c>
      <c r="H45" s="451">
        <f>'Old Siaha SC'!L208</f>
        <v>2.1468408233366227E-2</v>
      </c>
      <c r="I45" s="451">
        <f>'College Vaih CL'!L208</f>
        <v>1.6776553089402251E-3</v>
      </c>
      <c r="J45" s="451">
        <f>'Meisatla CL'!L208</f>
        <v>0</v>
      </c>
      <c r="K45" s="451">
        <f>'New Coloney CL'!L208</f>
        <v>0</v>
      </c>
      <c r="L45" s="451">
        <f>'Maubawk SC'!L208</f>
        <v>5.1386337794104786E-2</v>
      </c>
      <c r="M45" s="451">
        <f>'Zero CL'!L208</f>
        <v>1.2243273851427873E-2</v>
      </c>
      <c r="N45" s="451">
        <f>'Kawlchaw E CL'!L208</f>
        <v>8.0365825236476435E-4</v>
      </c>
      <c r="O45" s="451">
        <f>'New Latawh SC'!L208</f>
        <v>0</v>
      </c>
      <c r="P45" s="451">
        <f>'Phalrang SC'!L208</f>
        <v>0</v>
      </c>
      <c r="Q45" s="451">
        <f>'Rawmibawk SC'!L208</f>
        <v>1.2416704606597408E-2</v>
      </c>
      <c r="R45" s="451">
        <f>'Siahatla SC'!L208</f>
        <v>1.350676013344679E-3</v>
      </c>
      <c r="S45" s="451">
        <f>'New Siaha CL'!L208</f>
        <v>0</v>
      </c>
      <c r="T45" s="451">
        <f>'Theiva SC'!L208</f>
        <v>2.459034717099233E-2</v>
      </c>
      <c r="U45" s="451">
        <f>'Tuipui Ferry SC'!L208</f>
        <v>4.5206496819400047E-2</v>
      </c>
      <c r="V45" s="451">
        <f>'Tuisumpu SC'!L208</f>
        <v>3.2319314830525595E-2</v>
      </c>
      <c r="W45" s="451">
        <f>'SC Total &amp; MC Achievement'!L200</f>
        <v>7.1860375290809927E-3</v>
      </c>
      <c r="Y45" s="381">
        <v>20</v>
      </c>
      <c r="Z45" s="244" t="s">
        <v>178</v>
      </c>
      <c r="AA45" s="453" t="s">
        <v>378</v>
      </c>
      <c r="AB45" s="447">
        <v>8</v>
      </c>
      <c r="AC45" s="452">
        <f>IF(H45&gt;100%,8,IF(H45&lt;100%,8*H45,IF(H45=100%,8)))</f>
        <v>0.17174726586692982</v>
      </c>
      <c r="AD45" s="452">
        <f t="shared" ref="AD45:AQ45" si="37">IF(I45&gt;100%,8,IF(I45&lt;100%,8*I45,IF(I45=100%,8)))</f>
        <v>1.3421242471521801E-2</v>
      </c>
      <c r="AE45" s="452">
        <f t="shared" si="37"/>
        <v>0</v>
      </c>
      <c r="AF45" s="452">
        <f t="shared" si="37"/>
        <v>0</v>
      </c>
      <c r="AG45" s="452">
        <f t="shared" si="37"/>
        <v>0.41109070235283829</v>
      </c>
      <c r="AH45" s="452">
        <f t="shared" si="37"/>
        <v>9.7946190811422987E-2</v>
      </c>
      <c r="AI45" s="452">
        <f t="shared" si="37"/>
        <v>6.4292660189181148E-3</v>
      </c>
      <c r="AJ45" s="452">
        <f t="shared" si="37"/>
        <v>0</v>
      </c>
      <c r="AK45" s="452">
        <f t="shared" si="37"/>
        <v>0</v>
      </c>
      <c r="AL45" s="452">
        <f t="shared" si="37"/>
        <v>9.9333636852779267E-2</v>
      </c>
      <c r="AM45" s="452">
        <f t="shared" si="37"/>
        <v>1.0805408106757432E-2</v>
      </c>
      <c r="AN45" s="452">
        <f t="shared" si="37"/>
        <v>0</v>
      </c>
      <c r="AO45" s="452">
        <f t="shared" si="37"/>
        <v>0.19672277736793864</v>
      </c>
      <c r="AP45" s="452">
        <f t="shared" si="37"/>
        <v>0.36165197455520037</v>
      </c>
      <c r="AQ45" s="452">
        <f t="shared" si="37"/>
        <v>0.25855451864420476</v>
      </c>
      <c r="AR45" s="452">
        <f>IF(W45&gt;100%,8,IF(W45&lt;100%,8*W45,IF(W45=100%,8)))</f>
        <v>5.7488300232647942E-2</v>
      </c>
    </row>
    <row r="46" spans="1:44" ht="24" customHeight="1">
      <c r="B46" s="381">
        <v>21</v>
      </c>
      <c r="C46" s="244" t="s">
        <v>196</v>
      </c>
      <c r="D46" s="264" t="s">
        <v>379</v>
      </c>
      <c r="E46" s="378" t="s">
        <v>371</v>
      </c>
      <c r="F46" s="447" t="s">
        <v>171</v>
      </c>
      <c r="G46" s="455">
        <v>5</v>
      </c>
      <c r="H46" s="451">
        <f>'Old Siaha SC'!L209</f>
        <v>1</v>
      </c>
      <c r="I46" s="451">
        <f>'College Vaih CL'!L209</f>
        <v>1</v>
      </c>
      <c r="J46" s="451">
        <f>'Meisatla CL'!L209</f>
        <v>1</v>
      </c>
      <c r="K46" s="451">
        <f>'New Coloney CL'!L209</f>
        <v>1</v>
      </c>
      <c r="L46" s="451">
        <f>'Maubawk SC'!L209</f>
        <v>1</v>
      </c>
      <c r="M46" s="451">
        <f>'Zero CL'!L209</f>
        <v>1</v>
      </c>
      <c r="N46" s="451">
        <f>'Kawlchaw E CL'!L209</f>
        <v>1</v>
      </c>
      <c r="O46" s="451">
        <f>'New Latawh SC'!L209</f>
        <v>1</v>
      </c>
      <c r="P46" s="451">
        <f>'Phalrang SC'!L209</f>
        <v>1</v>
      </c>
      <c r="Q46" s="451">
        <f>'Rawmibawk SC'!L209</f>
        <v>1</v>
      </c>
      <c r="R46" s="451">
        <f>'Siahatla SC'!L209</f>
        <v>1</v>
      </c>
      <c r="S46" s="451">
        <f>'New Siaha CL'!L209</f>
        <v>1</v>
      </c>
      <c r="T46" s="451">
        <f>'Theiva SC'!L209</f>
        <v>1</v>
      </c>
      <c r="U46" s="451">
        <f>'Tuipui Ferry SC'!L209</f>
        <v>1</v>
      </c>
      <c r="V46" s="451">
        <f>'Tuisumpu SC'!L209</f>
        <v>1</v>
      </c>
      <c r="W46" s="451">
        <f>'SC Total &amp; MC Achievement'!L201</f>
        <v>1</v>
      </c>
      <c r="Y46" s="381">
        <v>21</v>
      </c>
      <c r="Z46" s="244" t="s">
        <v>196</v>
      </c>
      <c r="AA46" s="264" t="s">
        <v>379</v>
      </c>
      <c r="AB46" s="455">
        <v>5</v>
      </c>
      <c r="AC46" s="452">
        <f>IF(H46&gt;100%,5,IF(H46&lt;100%,5*H46,IF(H46=100%,5)))</f>
        <v>5</v>
      </c>
      <c r="AD46" s="452">
        <f t="shared" ref="AD46:AQ48" si="38">IF(I46&gt;100%,5,IF(I46&lt;100%,5*I46,IF(I46=100%,5)))</f>
        <v>5</v>
      </c>
      <c r="AE46" s="452">
        <f t="shared" si="38"/>
        <v>5</v>
      </c>
      <c r="AF46" s="452">
        <f t="shared" si="38"/>
        <v>5</v>
      </c>
      <c r="AG46" s="452">
        <f t="shared" si="38"/>
        <v>5</v>
      </c>
      <c r="AH46" s="452">
        <f t="shared" si="38"/>
        <v>5</v>
      </c>
      <c r="AI46" s="452">
        <f t="shared" si="38"/>
        <v>5</v>
      </c>
      <c r="AJ46" s="452">
        <f t="shared" si="38"/>
        <v>5</v>
      </c>
      <c r="AK46" s="452">
        <f t="shared" si="38"/>
        <v>5</v>
      </c>
      <c r="AL46" s="452">
        <f t="shared" si="38"/>
        <v>5</v>
      </c>
      <c r="AM46" s="452">
        <f t="shared" si="38"/>
        <v>5</v>
      </c>
      <c r="AN46" s="452">
        <f t="shared" si="38"/>
        <v>5</v>
      </c>
      <c r="AO46" s="452">
        <f t="shared" si="38"/>
        <v>5</v>
      </c>
      <c r="AP46" s="452">
        <f t="shared" si="38"/>
        <v>5</v>
      </c>
      <c r="AQ46" s="452">
        <f t="shared" si="38"/>
        <v>5</v>
      </c>
      <c r="AR46" s="452">
        <f t="shared" ref="AR46:AR48" si="39">IF(W46&gt;100%,5,IF(W46&lt;100%,5*W46,IF(W46=100%,5)))</f>
        <v>5</v>
      </c>
    </row>
    <row r="47" spans="1:44" ht="21.75" customHeight="1">
      <c r="A47" s="411"/>
      <c r="B47" s="381">
        <v>22</v>
      </c>
      <c r="C47" s="244" t="s">
        <v>197</v>
      </c>
      <c r="D47" s="264" t="s">
        <v>380</v>
      </c>
      <c r="E47" s="378" t="s">
        <v>371</v>
      </c>
      <c r="F47" s="447" t="s">
        <v>171</v>
      </c>
      <c r="G47" s="455">
        <v>5</v>
      </c>
      <c r="H47" s="451">
        <f>'Old Siaha SC'!L210</f>
        <v>1</v>
      </c>
      <c r="I47" s="451">
        <f>'College Vaih CL'!L210</f>
        <v>1</v>
      </c>
      <c r="J47" s="451">
        <f>'Meisatla CL'!L210</f>
        <v>1</v>
      </c>
      <c r="K47" s="451">
        <f>'New Coloney CL'!L210</f>
        <v>1</v>
      </c>
      <c r="L47" s="451">
        <f>'Maubawk SC'!L210</f>
        <v>1</v>
      </c>
      <c r="M47" s="451">
        <f>'Zero CL'!L210</f>
        <v>1</v>
      </c>
      <c r="N47" s="451">
        <f>'Kawlchaw E CL'!L210</f>
        <v>1</v>
      </c>
      <c r="O47" s="451">
        <f>'New Latawh SC'!L210</f>
        <v>1</v>
      </c>
      <c r="P47" s="451">
        <f>'Phalrang SC'!L210</f>
        <v>1</v>
      </c>
      <c r="Q47" s="451">
        <f>'Rawmibawk SC'!L210</f>
        <v>1</v>
      </c>
      <c r="R47" s="451">
        <f>'Siahatla SC'!L210</f>
        <v>1</v>
      </c>
      <c r="S47" s="451">
        <f>'New Siaha CL'!L210</f>
        <v>1</v>
      </c>
      <c r="T47" s="451">
        <f>'Theiva SC'!L210</f>
        <v>1</v>
      </c>
      <c r="U47" s="451">
        <f>'Tuipui Ferry SC'!L210</f>
        <v>1</v>
      </c>
      <c r="V47" s="451">
        <f>'Tuisumpu SC'!L210</f>
        <v>1</v>
      </c>
      <c r="W47" s="451">
        <f>'SC Total &amp; MC Achievement'!L202</f>
        <v>1</v>
      </c>
      <c r="Y47" s="381">
        <v>22</v>
      </c>
      <c r="Z47" s="244" t="s">
        <v>197</v>
      </c>
      <c r="AA47" s="264" t="s">
        <v>380</v>
      </c>
      <c r="AB47" s="455">
        <v>5</v>
      </c>
      <c r="AC47" s="452">
        <f>IF(H47&gt;100%,5,IF(H47&lt;100%,5*H47,IF(H47=100%,5)))</f>
        <v>5</v>
      </c>
      <c r="AD47" s="452">
        <f t="shared" si="38"/>
        <v>5</v>
      </c>
      <c r="AE47" s="452">
        <f t="shared" si="38"/>
        <v>5</v>
      </c>
      <c r="AF47" s="452">
        <f t="shared" si="38"/>
        <v>5</v>
      </c>
      <c r="AG47" s="452">
        <f t="shared" si="38"/>
        <v>5</v>
      </c>
      <c r="AH47" s="452">
        <f t="shared" si="38"/>
        <v>5</v>
      </c>
      <c r="AI47" s="452">
        <f t="shared" si="38"/>
        <v>5</v>
      </c>
      <c r="AJ47" s="452">
        <f t="shared" si="38"/>
        <v>5</v>
      </c>
      <c r="AK47" s="452">
        <f t="shared" si="38"/>
        <v>5</v>
      </c>
      <c r="AL47" s="452">
        <f t="shared" si="38"/>
        <v>5</v>
      </c>
      <c r="AM47" s="452">
        <f t="shared" si="38"/>
        <v>5</v>
      </c>
      <c r="AN47" s="452">
        <f t="shared" si="38"/>
        <v>5</v>
      </c>
      <c r="AO47" s="452">
        <f t="shared" si="38"/>
        <v>5</v>
      </c>
      <c r="AP47" s="452">
        <f t="shared" si="38"/>
        <v>5</v>
      </c>
      <c r="AQ47" s="452">
        <f t="shared" si="38"/>
        <v>5</v>
      </c>
      <c r="AR47" s="452">
        <f t="shared" si="39"/>
        <v>5</v>
      </c>
    </row>
    <row r="48" spans="1:44" ht="27.75" customHeight="1">
      <c r="A48" s="411"/>
      <c r="B48" s="381">
        <v>23</v>
      </c>
      <c r="C48" s="244" t="s">
        <v>198</v>
      </c>
      <c r="D48" s="264" t="s">
        <v>381</v>
      </c>
      <c r="E48" s="378" t="s">
        <v>371</v>
      </c>
      <c r="F48" s="447" t="s">
        <v>171</v>
      </c>
      <c r="G48" s="455">
        <v>5</v>
      </c>
      <c r="H48" s="451">
        <f>'Old Siaha SC'!L211</f>
        <v>0</v>
      </c>
      <c r="I48" s="451">
        <f>'College Vaih CL'!L211</f>
        <v>1</v>
      </c>
      <c r="J48" s="451">
        <f>'Meisatla CL'!L211</f>
        <v>1</v>
      </c>
      <c r="K48" s="451">
        <f>'New Coloney CL'!L211</f>
        <v>0</v>
      </c>
      <c r="L48" s="451">
        <f>'Maubawk SC'!L211</f>
        <v>0</v>
      </c>
      <c r="M48" s="451">
        <f>'Zero CL'!L211</f>
        <v>0</v>
      </c>
      <c r="N48" s="451">
        <f>'Kawlchaw E CL'!L211</f>
        <v>0</v>
      </c>
      <c r="O48" s="451">
        <f>'New Latawh SC'!L211</f>
        <v>0</v>
      </c>
      <c r="P48" s="451">
        <f>'Phalrang SC'!L211</f>
        <v>1</v>
      </c>
      <c r="Q48" s="451">
        <f>'Rawmibawk SC'!L211</f>
        <v>1</v>
      </c>
      <c r="R48" s="451">
        <f>'Siahatla SC'!L211</f>
        <v>0</v>
      </c>
      <c r="S48" s="451">
        <f>'New Siaha CL'!L211</f>
        <v>1</v>
      </c>
      <c r="T48" s="451">
        <f>'Theiva SC'!L211</f>
        <v>1</v>
      </c>
      <c r="U48" s="451">
        <f>'Tuipui Ferry SC'!L211</f>
        <v>0</v>
      </c>
      <c r="V48" s="451">
        <f>'Tuisumpu SC'!L211</f>
        <v>0</v>
      </c>
      <c r="W48" s="451">
        <f>'SC Total &amp; MC Achievement'!L203</f>
        <v>1</v>
      </c>
      <c r="Y48" s="381">
        <v>23</v>
      </c>
      <c r="Z48" s="244" t="s">
        <v>198</v>
      </c>
      <c r="AA48" s="264" t="s">
        <v>381</v>
      </c>
      <c r="AB48" s="455">
        <v>5</v>
      </c>
      <c r="AC48" s="452">
        <f>IF(H48&gt;100%,5,IF(H48&lt;100%,5*H48,IF(H48=100%,5)))</f>
        <v>0</v>
      </c>
      <c r="AD48" s="452">
        <f t="shared" si="38"/>
        <v>5</v>
      </c>
      <c r="AE48" s="452">
        <f t="shared" si="38"/>
        <v>5</v>
      </c>
      <c r="AF48" s="452">
        <f t="shared" si="38"/>
        <v>0</v>
      </c>
      <c r="AG48" s="452">
        <f t="shared" si="38"/>
        <v>0</v>
      </c>
      <c r="AH48" s="452">
        <f t="shared" si="38"/>
        <v>0</v>
      </c>
      <c r="AI48" s="452">
        <f t="shared" si="38"/>
        <v>0</v>
      </c>
      <c r="AJ48" s="452">
        <f t="shared" si="38"/>
        <v>0</v>
      </c>
      <c r="AK48" s="452">
        <f t="shared" si="38"/>
        <v>5</v>
      </c>
      <c r="AL48" s="452">
        <f t="shared" si="38"/>
        <v>5</v>
      </c>
      <c r="AM48" s="452">
        <f t="shared" si="38"/>
        <v>0</v>
      </c>
      <c r="AN48" s="452">
        <f t="shared" si="38"/>
        <v>5</v>
      </c>
      <c r="AO48" s="452">
        <f t="shared" si="38"/>
        <v>5</v>
      </c>
      <c r="AP48" s="452">
        <f t="shared" si="38"/>
        <v>0</v>
      </c>
      <c r="AQ48" s="452">
        <f t="shared" si="38"/>
        <v>0</v>
      </c>
      <c r="AR48" s="452">
        <f t="shared" si="39"/>
        <v>5</v>
      </c>
    </row>
    <row r="49" spans="1:44" ht="25.5" customHeight="1">
      <c r="A49" s="411"/>
      <c r="B49" s="381">
        <v>24</v>
      </c>
      <c r="C49" s="244" t="s">
        <v>350</v>
      </c>
      <c r="D49" s="454" t="s">
        <v>382</v>
      </c>
      <c r="E49" s="378" t="s">
        <v>371</v>
      </c>
      <c r="F49" s="447" t="s">
        <v>171</v>
      </c>
      <c r="G49" s="455">
        <v>10</v>
      </c>
      <c r="H49" s="451">
        <f>'Old Siaha SC'!L212</f>
        <v>1</v>
      </c>
      <c r="I49" s="451">
        <f>'College Vaih CL'!L212</f>
        <v>1</v>
      </c>
      <c r="J49" s="451">
        <f>'Meisatla CL'!L212</f>
        <v>1</v>
      </c>
      <c r="K49" s="451">
        <f>'New Coloney CL'!L212</f>
        <v>1</v>
      </c>
      <c r="L49" s="451">
        <f>'Maubawk SC'!L212</f>
        <v>1</v>
      </c>
      <c r="M49" s="451">
        <f>'Zero CL'!L212</f>
        <v>1</v>
      </c>
      <c r="N49" s="451">
        <f>'Kawlchaw E CL'!L212</f>
        <v>1</v>
      </c>
      <c r="O49" s="451">
        <f>'New Latawh SC'!L212</f>
        <v>1</v>
      </c>
      <c r="P49" s="451">
        <f>'Phalrang SC'!L212</f>
        <v>1</v>
      </c>
      <c r="Q49" s="451">
        <f>'Rawmibawk SC'!L212</f>
        <v>1</v>
      </c>
      <c r="R49" s="451">
        <f>'Siahatla SC'!L212</f>
        <v>1</v>
      </c>
      <c r="S49" s="451">
        <f>'New Siaha CL'!L212</f>
        <v>1</v>
      </c>
      <c r="T49" s="451">
        <f>'Theiva SC'!L212</f>
        <v>1</v>
      </c>
      <c r="U49" s="451">
        <f>'Tuipui Ferry SC'!L212</f>
        <v>1</v>
      </c>
      <c r="V49" s="451">
        <f>'Tuisumpu SC'!L212</f>
        <v>1</v>
      </c>
      <c r="W49" s="451">
        <f>'SC Total &amp; MC Achievement'!L204</f>
        <v>1</v>
      </c>
      <c r="Y49" s="381">
        <v>24</v>
      </c>
      <c r="Z49" s="244" t="s">
        <v>350</v>
      </c>
      <c r="AA49" s="251" t="s">
        <v>382</v>
      </c>
      <c r="AB49" s="455">
        <v>10</v>
      </c>
      <c r="AC49" s="452">
        <f>IF(H49&gt;100%,10,IF(H49&lt;100%,10*H49,IF(H49=100%,10)))</f>
        <v>10</v>
      </c>
      <c r="AD49" s="452">
        <f t="shared" ref="AD49:AQ49" si="40">IF(I49&gt;100%,10,IF(I49&lt;100%,10*I49,IF(I49=100%,10)))</f>
        <v>10</v>
      </c>
      <c r="AE49" s="452">
        <f t="shared" si="40"/>
        <v>10</v>
      </c>
      <c r="AF49" s="452">
        <f t="shared" si="40"/>
        <v>10</v>
      </c>
      <c r="AG49" s="452">
        <f t="shared" si="40"/>
        <v>10</v>
      </c>
      <c r="AH49" s="452">
        <f t="shared" si="40"/>
        <v>10</v>
      </c>
      <c r="AI49" s="452">
        <f t="shared" si="40"/>
        <v>10</v>
      </c>
      <c r="AJ49" s="452">
        <f t="shared" si="40"/>
        <v>10</v>
      </c>
      <c r="AK49" s="452">
        <f t="shared" si="40"/>
        <v>10</v>
      </c>
      <c r="AL49" s="452">
        <f t="shared" si="40"/>
        <v>10</v>
      </c>
      <c r="AM49" s="452">
        <f t="shared" si="40"/>
        <v>10</v>
      </c>
      <c r="AN49" s="452">
        <f t="shared" si="40"/>
        <v>10</v>
      </c>
      <c r="AO49" s="452">
        <f t="shared" si="40"/>
        <v>10</v>
      </c>
      <c r="AP49" s="452">
        <f t="shared" si="40"/>
        <v>10</v>
      </c>
      <c r="AQ49" s="452">
        <f t="shared" si="40"/>
        <v>10</v>
      </c>
      <c r="AR49" s="452">
        <f>IF(W49&gt;100%,10,IF(W49&lt;100%,10*W49,IF(W49=100%,10)))</f>
        <v>10</v>
      </c>
    </row>
    <row r="50" spans="1:44" ht="22.5" customHeight="1">
      <c r="A50" s="411"/>
      <c r="B50" s="381">
        <v>25</v>
      </c>
      <c r="C50" s="250" t="s">
        <v>200</v>
      </c>
      <c r="D50" s="269" t="s">
        <v>383</v>
      </c>
      <c r="E50" s="378" t="s">
        <v>371</v>
      </c>
      <c r="F50" s="179" t="s">
        <v>171</v>
      </c>
      <c r="G50" s="457">
        <v>5</v>
      </c>
      <c r="H50" s="451">
        <f>'Old Siaha SC'!L213</f>
        <v>1</v>
      </c>
      <c r="I50" s="451">
        <f>'College Vaih CL'!L213</f>
        <v>1</v>
      </c>
      <c r="J50" s="451">
        <f>'Meisatla CL'!L213</f>
        <v>1</v>
      </c>
      <c r="K50" s="451">
        <f>'New Coloney CL'!L213</f>
        <v>1</v>
      </c>
      <c r="L50" s="451">
        <f>'Maubawk SC'!L213</f>
        <v>1</v>
      </c>
      <c r="M50" s="451">
        <f>'Zero CL'!L213</f>
        <v>1</v>
      </c>
      <c r="N50" s="451">
        <f>'Kawlchaw E CL'!L213</f>
        <v>1</v>
      </c>
      <c r="O50" s="451">
        <f>'New Latawh SC'!L213</f>
        <v>1</v>
      </c>
      <c r="P50" s="451">
        <f>'Phalrang SC'!L213</f>
        <v>1</v>
      </c>
      <c r="Q50" s="451">
        <f>'Rawmibawk SC'!L213</f>
        <v>1</v>
      </c>
      <c r="R50" s="451">
        <f>'Siahatla SC'!L213</f>
        <v>1</v>
      </c>
      <c r="S50" s="451">
        <f>'New Siaha CL'!L213</f>
        <v>1</v>
      </c>
      <c r="T50" s="451">
        <f>'Theiva SC'!L213</f>
        <v>1</v>
      </c>
      <c r="U50" s="451">
        <f>'Tuipui Ferry SC'!L213</f>
        <v>1</v>
      </c>
      <c r="V50" s="451">
        <f>'Tuisumpu SC'!L213</f>
        <v>1</v>
      </c>
      <c r="W50" s="451">
        <f>'SC Total &amp; MC Achievement'!L205</f>
        <v>1</v>
      </c>
      <c r="Y50" s="381">
        <v>25</v>
      </c>
      <c r="Z50" s="250" t="s">
        <v>200</v>
      </c>
      <c r="AA50" s="269" t="s">
        <v>383</v>
      </c>
      <c r="AB50" s="457">
        <v>5</v>
      </c>
      <c r="AC50" s="452">
        <f>IF(H50&gt;100%,5,IF(H50&lt;100%,5*H50,IF(H50=100%,5)))</f>
        <v>5</v>
      </c>
      <c r="AD50" s="452">
        <f t="shared" ref="AD50:AQ50" si="41">IF(I50&gt;100%,5,IF(I50&lt;100%,5*I50,IF(I50=100%,5)))</f>
        <v>5</v>
      </c>
      <c r="AE50" s="452">
        <f t="shared" si="41"/>
        <v>5</v>
      </c>
      <c r="AF50" s="452">
        <f t="shared" si="41"/>
        <v>5</v>
      </c>
      <c r="AG50" s="452">
        <f t="shared" si="41"/>
        <v>5</v>
      </c>
      <c r="AH50" s="452">
        <f t="shared" si="41"/>
        <v>5</v>
      </c>
      <c r="AI50" s="452">
        <f t="shared" si="41"/>
        <v>5</v>
      </c>
      <c r="AJ50" s="452">
        <f t="shared" si="41"/>
        <v>5</v>
      </c>
      <c r="AK50" s="452">
        <f t="shared" si="41"/>
        <v>5</v>
      </c>
      <c r="AL50" s="452">
        <f t="shared" si="41"/>
        <v>5</v>
      </c>
      <c r="AM50" s="452">
        <f t="shared" si="41"/>
        <v>5</v>
      </c>
      <c r="AN50" s="452">
        <f t="shared" si="41"/>
        <v>5</v>
      </c>
      <c r="AO50" s="452">
        <f t="shared" si="41"/>
        <v>5</v>
      </c>
      <c r="AP50" s="452">
        <f t="shared" si="41"/>
        <v>5</v>
      </c>
      <c r="AQ50" s="452">
        <f t="shared" si="41"/>
        <v>5</v>
      </c>
      <c r="AR50" s="452">
        <f>IF(W50&gt;100%,5,IF(W50&lt;100%,5*W50,IF(W50=100%,5)))</f>
        <v>5</v>
      </c>
    </row>
    <row r="51" spans="1:44" ht="15" customHeight="1">
      <c r="A51" s="411"/>
      <c r="B51" s="381">
        <v>26</v>
      </c>
      <c r="C51" s="244" t="s">
        <v>169</v>
      </c>
      <c r="D51" s="458" t="s">
        <v>355</v>
      </c>
      <c r="E51" s="378" t="s">
        <v>322</v>
      </c>
      <c r="F51" s="447" t="s">
        <v>190</v>
      </c>
      <c r="G51" s="459"/>
      <c r="H51" s="452">
        <f>'Old Siaha SC'!L214</f>
        <v>0</v>
      </c>
      <c r="I51" s="452">
        <f>'College Vaih CL'!L214</f>
        <v>0</v>
      </c>
      <c r="J51" s="452">
        <f>'Meisatla CL'!L214</f>
        <v>0</v>
      </c>
      <c r="K51" s="452">
        <f>'New Coloney CL'!L214</f>
        <v>0</v>
      </c>
      <c r="L51" s="452">
        <f>'Maubawk SC'!L214</f>
        <v>0</v>
      </c>
      <c r="M51" s="452">
        <f>'Zero CL'!L214</f>
        <v>0</v>
      </c>
      <c r="N51" s="452">
        <f>'Kawlchaw E CL'!L214</f>
        <v>0</v>
      </c>
      <c r="O51" s="452">
        <f>'New Latawh SC'!L214</f>
        <v>0</v>
      </c>
      <c r="P51" s="452">
        <f>'Phalrang SC'!L214</f>
        <v>0</v>
      </c>
      <c r="Q51" s="452">
        <f>'Rawmibawk SC'!L214</f>
        <v>0</v>
      </c>
      <c r="R51" s="452">
        <f>'Siahatla SC'!L214</f>
        <v>43.478260869565219</v>
      </c>
      <c r="S51" s="452">
        <f>'New Siaha CL'!L214</f>
        <v>0</v>
      </c>
      <c r="T51" s="452">
        <f>'Theiva SC'!L214</f>
        <v>0</v>
      </c>
      <c r="U51" s="452">
        <f>'Tuipui Ferry SC'!L214</f>
        <v>0</v>
      </c>
      <c r="V51" s="452">
        <f>'Tuisumpu SC'!L214</f>
        <v>0</v>
      </c>
      <c r="W51" s="452">
        <f>'SC Total &amp; MC Achievement'!L206</f>
        <v>8.4388185654008439</v>
      </c>
      <c r="Y51" s="381">
        <v>26</v>
      </c>
      <c r="Z51" s="244" t="s">
        <v>169</v>
      </c>
      <c r="AA51" s="460" t="s">
        <v>385</v>
      </c>
      <c r="AB51" s="447"/>
      <c r="AC51" s="452">
        <f>IF(H51&gt;100%,AB51,IF(H51&lt;100%,10*H51,IF(H51=100%,AB51)))</f>
        <v>0</v>
      </c>
      <c r="AD51" s="452">
        <f t="shared" ref="AD51:AQ51" si="42">IF(I51&gt;100%,AC51,IF(I51&lt;100%,10*I51,IF(I51=100%,AC51)))</f>
        <v>0</v>
      </c>
      <c r="AE51" s="452">
        <f t="shared" si="42"/>
        <v>0</v>
      </c>
      <c r="AF51" s="452">
        <f t="shared" si="42"/>
        <v>0</v>
      </c>
      <c r="AG51" s="452">
        <f t="shared" si="42"/>
        <v>0</v>
      </c>
      <c r="AH51" s="452">
        <f t="shared" si="42"/>
        <v>0</v>
      </c>
      <c r="AI51" s="452">
        <f t="shared" si="42"/>
        <v>0</v>
      </c>
      <c r="AJ51" s="452">
        <f t="shared" si="42"/>
        <v>0</v>
      </c>
      <c r="AK51" s="452">
        <f t="shared" si="42"/>
        <v>0</v>
      </c>
      <c r="AL51" s="452">
        <f t="shared" si="42"/>
        <v>0</v>
      </c>
      <c r="AM51" s="452">
        <f t="shared" si="42"/>
        <v>0</v>
      </c>
      <c r="AN51" s="452">
        <f t="shared" si="42"/>
        <v>0</v>
      </c>
      <c r="AO51" s="452">
        <f t="shared" si="42"/>
        <v>0</v>
      </c>
      <c r="AP51" s="452">
        <f t="shared" si="42"/>
        <v>0</v>
      </c>
      <c r="AQ51" s="452">
        <f t="shared" si="42"/>
        <v>0</v>
      </c>
      <c r="AR51" s="452" t="e">
        <f>IF(W51&gt;100%,#REF!,IF(W51&lt;100%,10*W51,IF(W51=100%,#REF!)))</f>
        <v>#REF!</v>
      </c>
    </row>
    <row r="52" spans="1:44" ht="25.5" customHeight="1">
      <c r="A52" s="411"/>
      <c r="B52" s="381">
        <v>27</v>
      </c>
      <c r="C52" s="461" t="s">
        <v>174</v>
      </c>
      <c r="D52" s="462" t="s">
        <v>356</v>
      </c>
      <c r="E52" s="378" t="s">
        <v>322</v>
      </c>
      <c r="F52" s="447" t="s">
        <v>190</v>
      </c>
      <c r="G52" s="459"/>
      <c r="H52" s="452">
        <f>'Old Siaha SC'!L215</f>
        <v>2.2286987827875877</v>
      </c>
      <c r="I52" s="452">
        <f>'College Vaih CL'!L215</f>
        <v>0</v>
      </c>
      <c r="J52" s="452">
        <f>'Meisatla CL'!L215</f>
        <v>1.5815634884771803</v>
      </c>
      <c r="K52" s="452">
        <f>'New Coloney CL'!L215</f>
        <v>0.1841959845275373</v>
      </c>
      <c r="L52" s="452">
        <f>'Maubawk SC'!L215</f>
        <v>0</v>
      </c>
      <c r="M52" s="452">
        <f>'Zero CL'!L215</f>
        <v>1.1325028312570782</v>
      </c>
      <c r="N52" s="452">
        <f>'Kawlchaw E CL'!L215</f>
        <v>0.89206066012488849</v>
      </c>
      <c r="O52" s="452">
        <f>'New Latawh SC'!L215</f>
        <v>39.297658862876254</v>
      </c>
      <c r="P52" s="452">
        <f>'Phalrang SC'!L215</f>
        <v>0</v>
      </c>
      <c r="Q52" s="452">
        <f>'Rawmibawk SC'!L215</f>
        <v>1.5313935681470139</v>
      </c>
      <c r="R52" s="452">
        <f>'Siahatla SC'!L215</f>
        <v>0</v>
      </c>
      <c r="S52" s="452">
        <f>'New Siaha CL'!L215</f>
        <v>0.5177770107007249</v>
      </c>
      <c r="T52" s="452">
        <f>'Theiva SC'!L215</f>
        <v>0</v>
      </c>
      <c r="U52" s="452">
        <f>'Tuipui Ferry SC'!L215</f>
        <v>25.089605734767026</v>
      </c>
      <c r="V52" s="452">
        <f>'Tuisumpu SC'!L215</f>
        <v>0</v>
      </c>
      <c r="W52" s="452">
        <f>'SC Total &amp; MC Achievement'!L207</f>
        <v>2.3713923845967284</v>
      </c>
      <c r="Y52" s="381">
        <v>27</v>
      </c>
      <c r="Z52" s="250" t="s">
        <v>174</v>
      </c>
      <c r="AA52" s="462" t="s">
        <v>386</v>
      </c>
      <c r="AB52" s="447"/>
      <c r="AC52" s="452">
        <f>IF(H52&gt;100%,AB52,IF(H52&lt;100%,10*H52,IF(H52=100%,AB52)))</f>
        <v>0</v>
      </c>
      <c r="AD52" s="452">
        <f t="shared" ref="AD52:AQ52" si="43">IF(I52&gt;100%,AC52,IF(I52&lt;100%,10*I52,IF(I52=100%,AC52)))</f>
        <v>0</v>
      </c>
      <c r="AE52" s="452">
        <f t="shared" si="43"/>
        <v>0</v>
      </c>
      <c r="AF52" s="452">
        <f t="shared" si="43"/>
        <v>1.8419598452753729</v>
      </c>
      <c r="AG52" s="452">
        <f t="shared" si="43"/>
        <v>0</v>
      </c>
      <c r="AH52" s="452">
        <f t="shared" si="43"/>
        <v>0</v>
      </c>
      <c r="AI52" s="452">
        <f t="shared" si="43"/>
        <v>8.9206066012488847</v>
      </c>
      <c r="AJ52" s="452">
        <f t="shared" si="43"/>
        <v>8.9206066012488847</v>
      </c>
      <c r="AK52" s="452">
        <f t="shared" si="43"/>
        <v>0</v>
      </c>
      <c r="AL52" s="452">
        <f t="shared" si="43"/>
        <v>0</v>
      </c>
      <c r="AM52" s="452">
        <f t="shared" si="43"/>
        <v>0</v>
      </c>
      <c r="AN52" s="452">
        <f t="shared" si="43"/>
        <v>5.177770107007249</v>
      </c>
      <c r="AO52" s="452">
        <f t="shared" si="43"/>
        <v>0</v>
      </c>
      <c r="AP52" s="452">
        <f t="shared" si="43"/>
        <v>0</v>
      </c>
      <c r="AQ52" s="452">
        <f t="shared" si="43"/>
        <v>0</v>
      </c>
      <c r="AR52" s="452" t="e">
        <f>IF(W52&gt;100%,#REF!,IF(W52&lt;100%,10*W52,IF(W52=100%,#REF!)))</f>
        <v>#REF!</v>
      </c>
    </row>
    <row r="53" spans="1:44" ht="15.75" customHeight="1">
      <c r="A53" s="411"/>
      <c r="B53" s="463">
        <v>28</v>
      </c>
      <c r="C53" s="464" t="s">
        <v>169</v>
      </c>
      <c r="D53" s="465" t="s">
        <v>727</v>
      </c>
      <c r="E53" s="378" t="s">
        <v>322</v>
      </c>
      <c r="F53" s="447" t="s">
        <v>190</v>
      </c>
      <c r="G53" s="459"/>
      <c r="H53" s="452">
        <f>'Old Siaha SC'!L216</f>
        <v>0.39999999999999858</v>
      </c>
      <c r="I53" s="452">
        <f>'College Vaih CL'!L216</f>
        <v>6.8999999999999986</v>
      </c>
      <c r="J53" s="452">
        <f>'Meisatla CL'!L216</f>
        <v>-21.8</v>
      </c>
      <c r="K53" s="452">
        <f>'New Coloney CL'!L216</f>
        <v>19.799999999999997</v>
      </c>
      <c r="L53" s="452">
        <f>'Maubawk SC'!L216</f>
        <v>5.0999999999999996</v>
      </c>
      <c r="M53" s="452">
        <f>'Zero CL'!L216</f>
        <v>3.3</v>
      </c>
      <c r="N53" s="452">
        <f>'Kawlchaw E CL'!L216</f>
        <v>1.2999999999999998</v>
      </c>
      <c r="O53" s="452">
        <f>'New Latawh SC'!L216</f>
        <v>1.5</v>
      </c>
      <c r="P53" s="452">
        <f>'Phalrang SC'!L216</f>
        <v>8.1</v>
      </c>
      <c r="Q53" s="452">
        <f>'Rawmibawk SC'!L216</f>
        <v>2.5</v>
      </c>
      <c r="R53" s="452">
        <f>'Siahatla SC'!L216</f>
        <v>-12.700000000000003</v>
      </c>
      <c r="S53" s="452">
        <f>'New Siaha CL'!L216</f>
        <v>5.2000000000000028</v>
      </c>
      <c r="T53" s="452">
        <f>'Theiva SC'!L216</f>
        <v>-9.5</v>
      </c>
      <c r="U53" s="452">
        <f>'Tuipui Ferry SC'!L216</f>
        <v>1.6</v>
      </c>
      <c r="V53" s="452">
        <f>'Tuisumpu SC'!L216</f>
        <v>0.60000000000000009</v>
      </c>
      <c r="W53" s="452">
        <f>'SC Total &amp; MC Achievement'!L208</f>
        <v>12.299999999999988</v>
      </c>
      <c r="Y53" s="463">
        <v>28</v>
      </c>
      <c r="Z53" s="464" t="s">
        <v>169</v>
      </c>
      <c r="AA53" s="465" t="s">
        <v>727</v>
      </c>
      <c r="AB53" s="447"/>
      <c r="AC53" s="452">
        <f>IF(H53&gt;100%,AB53,IF(H53&lt;100%,10*H53,IF(H53=100%,AB53)))</f>
        <v>3.9999999999999858</v>
      </c>
      <c r="AD53" s="452">
        <f t="shared" ref="AD53:AQ53" si="44">IF(I53&gt;100%,AC53,IF(I53&lt;100%,10*I53,IF(I53=100%,AC53)))</f>
        <v>3.9999999999999858</v>
      </c>
      <c r="AE53" s="452">
        <f t="shared" si="44"/>
        <v>-218</v>
      </c>
      <c r="AF53" s="452">
        <f t="shared" si="44"/>
        <v>-218</v>
      </c>
      <c r="AG53" s="452">
        <f t="shared" si="44"/>
        <v>-218</v>
      </c>
      <c r="AH53" s="452">
        <f t="shared" si="44"/>
        <v>-218</v>
      </c>
      <c r="AI53" s="452">
        <f t="shared" si="44"/>
        <v>-218</v>
      </c>
      <c r="AJ53" s="452">
        <f t="shared" si="44"/>
        <v>-218</v>
      </c>
      <c r="AK53" s="452">
        <f t="shared" si="44"/>
        <v>-218</v>
      </c>
      <c r="AL53" s="452">
        <f t="shared" si="44"/>
        <v>-218</v>
      </c>
      <c r="AM53" s="452">
        <f t="shared" si="44"/>
        <v>-127.00000000000003</v>
      </c>
      <c r="AN53" s="452">
        <f t="shared" si="44"/>
        <v>-127.00000000000003</v>
      </c>
      <c r="AO53" s="452">
        <f t="shared" si="44"/>
        <v>-95</v>
      </c>
      <c r="AP53" s="452">
        <f t="shared" si="44"/>
        <v>-95</v>
      </c>
      <c r="AQ53" s="452">
        <f t="shared" si="44"/>
        <v>6.0000000000000009</v>
      </c>
      <c r="AR53" s="452" t="e">
        <f>IF(W53&gt;100%,#REF!,IF(W53&lt;100%,10*W53,IF(W53=100%,#REF!)))</f>
        <v>#REF!</v>
      </c>
    </row>
    <row r="54" spans="1:44" ht="15.75" customHeight="1">
      <c r="A54" s="411"/>
      <c r="B54" s="412"/>
      <c r="C54" s="412"/>
      <c r="D54" s="411"/>
      <c r="E54" s="411"/>
      <c r="F54" s="411"/>
      <c r="G54" s="412"/>
      <c r="H54" s="411"/>
      <c r="I54" s="411"/>
      <c r="J54" s="411"/>
      <c r="K54" s="411"/>
      <c r="L54" s="411"/>
      <c r="M54" s="411"/>
      <c r="N54" s="411"/>
      <c r="O54" s="411"/>
      <c r="P54" s="411"/>
      <c r="Q54" s="411"/>
      <c r="R54" s="411"/>
      <c r="S54" s="411"/>
      <c r="T54" s="411"/>
      <c r="U54" s="411"/>
      <c r="V54" s="411"/>
      <c r="W54" s="411"/>
      <c r="Y54" s="412"/>
      <c r="Z54" s="412"/>
      <c r="AA54" s="411"/>
      <c r="AB54" s="412"/>
      <c r="AC54" s="411"/>
      <c r="AD54" s="411"/>
      <c r="AE54" s="411"/>
      <c r="AF54" s="411"/>
      <c r="AG54" s="411"/>
      <c r="AH54" s="411"/>
      <c r="AI54" s="411"/>
      <c r="AJ54" s="411"/>
      <c r="AK54" s="411"/>
      <c r="AL54" s="411"/>
      <c r="AM54" s="411"/>
      <c r="AN54" s="411"/>
      <c r="AO54" s="411"/>
      <c r="AP54" s="411"/>
      <c r="AQ54" s="411"/>
    </row>
    <row r="55" spans="1:44" ht="30" customHeight="1">
      <c r="A55" s="411"/>
      <c r="B55" s="436" t="s">
        <v>313</v>
      </c>
      <c r="C55" s="437"/>
      <c r="D55" s="438" t="s">
        <v>364</v>
      </c>
      <c r="E55" s="439" t="s">
        <v>315</v>
      </c>
      <c r="F55" s="440" t="s">
        <v>365</v>
      </c>
      <c r="G55" s="441" t="s">
        <v>366</v>
      </c>
      <c r="H55" s="466" t="str">
        <f>H15</f>
        <v>Old Siaha SC</v>
      </c>
      <c r="I55" s="466" t="str">
        <f t="shared" ref="I55:V55" si="45">I15</f>
        <v>College Vaih CL</v>
      </c>
      <c r="J55" s="466" t="str">
        <f t="shared" si="45"/>
        <v>Meisatla CL</v>
      </c>
      <c r="K55" s="466" t="str">
        <f t="shared" si="45"/>
        <v>New Coloney CL</v>
      </c>
      <c r="L55" s="466" t="str">
        <f t="shared" si="45"/>
        <v>Maubawk SC</v>
      </c>
      <c r="M55" s="466" t="str">
        <f t="shared" si="45"/>
        <v>Zero CL</v>
      </c>
      <c r="N55" s="466" t="str">
        <f t="shared" si="45"/>
        <v>Kawlchaw E CL</v>
      </c>
      <c r="O55" s="466" t="str">
        <f t="shared" si="45"/>
        <v>New Latawh SC</v>
      </c>
      <c r="P55" s="466" t="str">
        <f t="shared" si="45"/>
        <v>Phalrang SC</v>
      </c>
      <c r="Q55" s="466" t="str">
        <f t="shared" si="45"/>
        <v>Rawmibawk SC</v>
      </c>
      <c r="R55" s="466" t="str">
        <f t="shared" si="45"/>
        <v>Siahatla SC</v>
      </c>
      <c r="S55" s="466" t="str">
        <f t="shared" si="45"/>
        <v>New Siaha CL</v>
      </c>
      <c r="T55" s="466" t="str">
        <f t="shared" si="45"/>
        <v>Theiva SC</v>
      </c>
      <c r="U55" s="466" t="str">
        <f t="shared" si="45"/>
        <v>Tuipui Ferry SC</v>
      </c>
      <c r="V55" s="466" t="str">
        <f t="shared" si="45"/>
        <v>Tuisumpu SC</v>
      </c>
      <c r="W55" s="466" t="str">
        <f>W15</f>
        <v>Total</v>
      </c>
      <c r="AA55" s="467" t="str">
        <f>AA4</f>
        <v>Name of Centres</v>
      </c>
      <c r="AB55" s="467" t="str">
        <f t="shared" ref="AB55:AR55" si="46">AB4</f>
        <v>Mark</v>
      </c>
      <c r="AC55" s="467" t="str">
        <f t="shared" si="46"/>
        <v>Old Siaha SC</v>
      </c>
      <c r="AD55" s="467" t="str">
        <f t="shared" ref="AD55:AQ55" si="47">AD4</f>
        <v>College Vaih CL</v>
      </c>
      <c r="AE55" s="467" t="str">
        <f t="shared" si="47"/>
        <v>Meisatla CL</v>
      </c>
      <c r="AF55" s="467" t="str">
        <f t="shared" si="47"/>
        <v>New Coloney CL</v>
      </c>
      <c r="AG55" s="467" t="str">
        <f t="shared" si="47"/>
        <v>Maubawk SC</v>
      </c>
      <c r="AH55" s="467" t="str">
        <f t="shared" si="47"/>
        <v>Zero CL</v>
      </c>
      <c r="AI55" s="467" t="str">
        <f t="shared" si="47"/>
        <v>Kawlchaw E CL</v>
      </c>
      <c r="AJ55" s="467" t="str">
        <f t="shared" si="47"/>
        <v>New Latawh SC</v>
      </c>
      <c r="AK55" s="467" t="str">
        <f t="shared" si="47"/>
        <v>Phalrang SC</v>
      </c>
      <c r="AL55" s="467" t="str">
        <f t="shared" si="47"/>
        <v>Rawmibawk SC</v>
      </c>
      <c r="AM55" s="467" t="str">
        <f t="shared" si="47"/>
        <v>Siahatla SC</v>
      </c>
      <c r="AN55" s="467" t="str">
        <f t="shared" si="47"/>
        <v>New Siaha CL</v>
      </c>
      <c r="AO55" s="467" t="str">
        <f t="shared" si="47"/>
        <v>Theiva SC</v>
      </c>
      <c r="AP55" s="467" t="str">
        <f t="shared" si="47"/>
        <v>Tuipui Ferry SC</v>
      </c>
      <c r="AQ55" s="467" t="str">
        <f t="shared" si="47"/>
        <v>Tuisumpu SC</v>
      </c>
      <c r="AR55" s="467" t="str">
        <f t="shared" si="46"/>
        <v>Total</v>
      </c>
    </row>
    <row r="56" spans="1:44" ht="15.75" customHeight="1">
      <c r="A56" s="411"/>
      <c r="B56" s="412"/>
      <c r="C56" s="412"/>
      <c r="D56" s="411"/>
      <c r="E56" s="411"/>
      <c r="F56" s="411"/>
      <c r="G56" s="412"/>
      <c r="H56" s="411"/>
      <c r="I56" s="411"/>
      <c r="J56" s="411"/>
      <c r="K56" s="411"/>
      <c r="L56" s="411"/>
      <c r="M56" s="411"/>
      <c r="N56" s="411"/>
      <c r="O56" s="411"/>
      <c r="P56" s="411"/>
      <c r="Q56" s="411"/>
      <c r="R56" s="411"/>
      <c r="S56" s="411"/>
      <c r="T56" s="411"/>
      <c r="U56" s="411"/>
      <c r="V56" s="411"/>
      <c r="W56" s="411"/>
      <c r="Y56" s="412"/>
      <c r="Z56" s="412"/>
      <c r="AA56" s="411"/>
      <c r="AB56" s="412"/>
      <c r="AC56" s="411"/>
      <c r="AD56" s="411"/>
      <c r="AE56" s="411"/>
      <c r="AF56" s="411"/>
      <c r="AG56" s="411"/>
      <c r="AH56" s="411"/>
      <c r="AI56" s="411"/>
      <c r="AJ56" s="411"/>
      <c r="AK56" s="411"/>
      <c r="AL56" s="411"/>
      <c r="AM56" s="411"/>
      <c r="AN56" s="411"/>
      <c r="AO56" s="411"/>
      <c r="AP56" s="411"/>
      <c r="AQ56" s="411"/>
    </row>
    <row r="57" spans="1:44" ht="15.75" customHeight="1">
      <c r="A57" s="411"/>
      <c r="B57" s="412"/>
      <c r="C57" s="412"/>
      <c r="D57" s="411"/>
      <c r="E57" s="411"/>
      <c r="F57" s="411"/>
      <c r="G57" s="412"/>
      <c r="H57" s="411"/>
      <c r="I57" s="411"/>
      <c r="J57" s="411"/>
      <c r="K57" s="411"/>
      <c r="L57" s="411"/>
      <c r="M57" s="411"/>
      <c r="N57" s="411"/>
      <c r="O57" s="411"/>
      <c r="P57" s="411"/>
      <c r="Q57" s="411"/>
      <c r="R57" s="411"/>
      <c r="S57" s="411"/>
      <c r="T57" s="411"/>
      <c r="U57" s="411"/>
      <c r="V57" s="411"/>
      <c r="W57" s="411"/>
      <c r="Y57" s="412"/>
      <c r="Z57" s="412"/>
      <c r="AA57" s="411"/>
      <c r="AB57" s="412"/>
      <c r="AC57" s="411"/>
      <c r="AD57" s="411"/>
      <c r="AE57" s="411"/>
      <c r="AF57" s="411"/>
      <c r="AG57" s="411"/>
      <c r="AH57" s="411"/>
      <c r="AI57" s="411"/>
      <c r="AJ57" s="411"/>
      <c r="AK57" s="411"/>
      <c r="AL57" s="411"/>
      <c r="AM57" s="411"/>
      <c r="AN57" s="411"/>
      <c r="AO57" s="411"/>
      <c r="AP57" s="411"/>
      <c r="AQ57" s="411"/>
    </row>
    <row r="58" spans="1:44" ht="15.75" customHeight="1">
      <c r="A58" s="411"/>
      <c r="B58" s="412"/>
      <c r="C58" s="412"/>
      <c r="D58" s="411"/>
      <c r="E58" s="411"/>
      <c r="F58" s="411"/>
      <c r="G58" s="412"/>
      <c r="H58" s="411"/>
      <c r="I58" s="411"/>
      <c r="J58" s="411"/>
      <c r="K58" s="411"/>
      <c r="L58" s="411"/>
      <c r="M58" s="411"/>
      <c r="N58" s="411"/>
      <c r="O58" s="411"/>
      <c r="P58" s="411"/>
      <c r="Q58" s="411"/>
      <c r="R58" s="411"/>
      <c r="S58" s="411"/>
      <c r="T58" s="411"/>
      <c r="U58" s="411"/>
      <c r="V58" s="411"/>
      <c r="W58" s="411"/>
      <c r="Y58" s="412"/>
      <c r="Z58" s="412"/>
      <c r="AA58" s="411"/>
      <c r="AB58" s="412"/>
      <c r="AC58" s="411"/>
      <c r="AD58" s="411"/>
      <c r="AE58" s="411"/>
      <c r="AF58" s="411"/>
      <c r="AG58" s="411"/>
      <c r="AH58" s="411"/>
      <c r="AI58" s="411"/>
      <c r="AJ58" s="411"/>
      <c r="AK58" s="411"/>
      <c r="AL58" s="411"/>
      <c r="AM58" s="411"/>
      <c r="AN58" s="411"/>
      <c r="AO58" s="411"/>
      <c r="AP58" s="411"/>
      <c r="AQ58" s="411"/>
    </row>
    <row r="59" spans="1:44" ht="15.75" customHeight="1">
      <c r="A59" s="411"/>
      <c r="B59" s="412"/>
      <c r="C59" s="412"/>
      <c r="D59" s="411"/>
      <c r="E59" s="411"/>
      <c r="F59" s="411"/>
      <c r="G59" s="412"/>
      <c r="H59" s="411"/>
      <c r="I59" s="411"/>
      <c r="J59" s="411"/>
      <c r="K59" s="411"/>
      <c r="L59" s="411"/>
      <c r="M59" s="411"/>
      <c r="N59" s="411"/>
      <c r="O59" s="411"/>
      <c r="P59" s="411"/>
      <c r="Q59" s="411"/>
      <c r="R59" s="411"/>
      <c r="S59" s="411"/>
      <c r="T59" s="411"/>
      <c r="U59" s="411"/>
      <c r="V59" s="411"/>
      <c r="W59" s="411"/>
      <c r="Y59" s="412"/>
      <c r="Z59" s="412"/>
      <c r="AA59" s="411"/>
      <c r="AB59" s="412"/>
      <c r="AC59" s="411"/>
      <c r="AD59" s="411"/>
      <c r="AE59" s="411"/>
      <c r="AF59" s="411"/>
      <c r="AG59" s="411"/>
      <c r="AH59" s="411"/>
      <c r="AI59" s="411"/>
      <c r="AJ59" s="411"/>
      <c r="AK59" s="411"/>
      <c r="AL59" s="411"/>
      <c r="AM59" s="411"/>
      <c r="AN59" s="411"/>
      <c r="AO59" s="411"/>
      <c r="AP59" s="411"/>
      <c r="AQ59" s="411"/>
    </row>
    <row r="60" spans="1:44" ht="15.75" customHeight="1">
      <c r="A60" s="411"/>
      <c r="B60" s="412"/>
      <c r="C60" s="412"/>
      <c r="D60" s="411"/>
      <c r="E60" s="411"/>
      <c r="F60" s="411"/>
      <c r="G60" s="412"/>
      <c r="H60" s="411"/>
      <c r="I60" s="411"/>
      <c r="J60" s="411"/>
      <c r="K60" s="411"/>
      <c r="L60" s="411"/>
      <c r="M60" s="411"/>
      <c r="N60" s="411"/>
      <c r="O60" s="411"/>
      <c r="P60" s="411"/>
      <c r="Q60" s="411"/>
      <c r="R60" s="411"/>
      <c r="S60" s="411"/>
      <c r="T60" s="411"/>
      <c r="U60" s="411"/>
      <c r="V60" s="411"/>
      <c r="W60" s="411"/>
      <c r="Y60" s="412"/>
      <c r="Z60" s="412"/>
      <c r="AA60" s="411"/>
      <c r="AB60" s="412"/>
      <c r="AC60" s="411"/>
      <c r="AD60" s="411"/>
      <c r="AE60" s="411"/>
      <c r="AF60" s="411"/>
      <c r="AG60" s="411"/>
      <c r="AH60" s="411"/>
      <c r="AI60" s="411"/>
      <c r="AJ60" s="411"/>
      <c r="AK60" s="411"/>
      <c r="AL60" s="411"/>
      <c r="AM60" s="411"/>
      <c r="AN60" s="411"/>
      <c r="AO60" s="411"/>
      <c r="AP60" s="411"/>
      <c r="AQ60" s="411"/>
    </row>
    <row r="61" spans="1:44" ht="15.75" customHeight="1">
      <c r="A61" s="411"/>
      <c r="B61" s="412"/>
      <c r="C61" s="412"/>
      <c r="D61" s="411"/>
      <c r="E61" s="411"/>
      <c r="F61" s="411"/>
      <c r="G61" s="412"/>
      <c r="H61" s="411"/>
      <c r="I61" s="411"/>
      <c r="J61" s="411"/>
      <c r="K61" s="411"/>
      <c r="L61" s="411"/>
      <c r="M61" s="411"/>
      <c r="N61" s="411"/>
      <c r="O61" s="411"/>
      <c r="P61" s="411"/>
      <c r="Q61" s="411"/>
      <c r="R61" s="411"/>
      <c r="S61" s="411"/>
      <c r="T61" s="411"/>
      <c r="U61" s="411"/>
      <c r="V61" s="411"/>
      <c r="W61" s="411"/>
      <c r="Y61" s="412"/>
      <c r="Z61" s="412"/>
      <c r="AA61" s="411"/>
      <c r="AB61" s="412"/>
      <c r="AC61" s="411"/>
      <c r="AD61" s="411"/>
      <c r="AE61" s="411"/>
      <c r="AF61" s="411"/>
      <c r="AG61" s="411"/>
      <c r="AH61" s="411"/>
      <c r="AI61" s="411"/>
      <c r="AJ61" s="411"/>
      <c r="AK61" s="411"/>
      <c r="AL61" s="411"/>
      <c r="AM61" s="411"/>
      <c r="AN61" s="411"/>
      <c r="AO61" s="411"/>
      <c r="AP61" s="411"/>
      <c r="AQ61" s="411"/>
    </row>
    <row r="62" spans="1:44" ht="15.75" customHeight="1">
      <c r="A62" s="411"/>
      <c r="B62" s="412"/>
      <c r="C62" s="412"/>
      <c r="D62" s="411"/>
      <c r="E62" s="411"/>
      <c r="F62" s="411"/>
      <c r="G62" s="412"/>
      <c r="H62" s="411"/>
      <c r="I62" s="411"/>
      <c r="J62" s="411"/>
      <c r="K62" s="411"/>
      <c r="L62" s="411"/>
      <c r="M62" s="411"/>
      <c r="N62" s="411"/>
      <c r="O62" s="411"/>
      <c r="P62" s="411"/>
      <c r="Q62" s="411"/>
      <c r="R62" s="411"/>
      <c r="S62" s="411"/>
      <c r="T62" s="411"/>
      <c r="U62" s="411"/>
      <c r="V62" s="411"/>
      <c r="W62" s="411"/>
      <c r="Y62" s="412"/>
      <c r="Z62" s="412"/>
      <c r="AA62" s="411"/>
      <c r="AB62" s="412"/>
      <c r="AC62" s="411"/>
      <c r="AD62" s="411"/>
      <c r="AE62" s="411"/>
      <c r="AF62" s="411"/>
      <c r="AG62" s="411"/>
      <c r="AH62" s="411"/>
      <c r="AI62" s="411"/>
      <c r="AJ62" s="411"/>
      <c r="AK62" s="411"/>
      <c r="AL62" s="411"/>
      <c r="AM62" s="411"/>
      <c r="AN62" s="411"/>
      <c r="AO62" s="411"/>
      <c r="AP62" s="411"/>
      <c r="AQ62" s="411"/>
    </row>
    <row r="63" spans="1:44" ht="15.75" customHeight="1">
      <c r="A63" s="411"/>
      <c r="B63" s="412"/>
      <c r="C63" s="412"/>
      <c r="D63" s="411"/>
      <c r="E63" s="411"/>
      <c r="F63" s="411"/>
      <c r="G63" s="412"/>
      <c r="H63" s="411"/>
      <c r="I63" s="411"/>
      <c r="J63" s="411"/>
      <c r="K63" s="411"/>
      <c r="L63" s="411"/>
      <c r="M63" s="411"/>
      <c r="N63" s="411"/>
      <c r="O63" s="411"/>
      <c r="P63" s="411"/>
      <c r="Q63" s="411"/>
      <c r="R63" s="411"/>
      <c r="S63" s="411"/>
      <c r="T63" s="411"/>
      <c r="U63" s="411"/>
      <c r="V63" s="411"/>
      <c r="W63" s="411"/>
      <c r="Y63" s="412"/>
      <c r="Z63" s="412"/>
      <c r="AA63" s="411"/>
      <c r="AB63" s="412"/>
      <c r="AC63" s="411"/>
      <c r="AD63" s="411"/>
      <c r="AE63" s="411"/>
      <c r="AF63" s="411"/>
      <c r="AG63" s="411"/>
      <c r="AH63" s="411"/>
      <c r="AI63" s="411"/>
      <c r="AJ63" s="411"/>
      <c r="AK63" s="411"/>
      <c r="AL63" s="411"/>
      <c r="AM63" s="411"/>
      <c r="AN63" s="411"/>
      <c r="AO63" s="411"/>
      <c r="AP63" s="411"/>
      <c r="AQ63" s="411"/>
    </row>
    <row r="64" spans="1:44" ht="15.75" customHeight="1">
      <c r="A64" s="411"/>
      <c r="B64" s="412"/>
      <c r="C64" s="412"/>
      <c r="D64" s="411"/>
      <c r="E64" s="411"/>
      <c r="F64" s="411"/>
      <c r="G64" s="412"/>
      <c r="H64" s="411"/>
      <c r="I64" s="411"/>
      <c r="J64" s="411"/>
      <c r="K64" s="411"/>
      <c r="L64" s="411"/>
      <c r="M64" s="411"/>
      <c r="N64" s="411"/>
      <c r="O64" s="411"/>
      <c r="P64" s="411"/>
      <c r="Q64" s="411"/>
      <c r="R64" s="411"/>
      <c r="S64" s="411"/>
      <c r="T64" s="411"/>
      <c r="U64" s="411"/>
      <c r="V64" s="411"/>
      <c r="W64" s="411"/>
      <c r="Y64" s="412"/>
      <c r="Z64" s="412"/>
      <c r="AA64" s="411"/>
      <c r="AB64" s="412"/>
      <c r="AC64" s="411"/>
      <c r="AD64" s="411"/>
      <c r="AE64" s="411"/>
      <c r="AF64" s="411"/>
      <c r="AG64" s="411"/>
      <c r="AH64" s="411"/>
      <c r="AI64" s="411"/>
      <c r="AJ64" s="411"/>
      <c r="AK64" s="411"/>
      <c r="AL64" s="411"/>
      <c r="AM64" s="411"/>
      <c r="AN64" s="411"/>
      <c r="AO64" s="411"/>
      <c r="AP64" s="411"/>
      <c r="AQ64" s="411"/>
    </row>
    <row r="65" spans="1:43" ht="15.75" customHeight="1">
      <c r="A65" s="411"/>
      <c r="B65" s="412"/>
      <c r="C65" s="412"/>
      <c r="D65" s="411"/>
      <c r="E65" s="411"/>
      <c r="F65" s="411"/>
      <c r="G65" s="412"/>
      <c r="H65" s="411"/>
      <c r="I65" s="411"/>
      <c r="J65" s="411"/>
      <c r="K65" s="411"/>
      <c r="L65" s="411"/>
      <c r="M65" s="411"/>
      <c r="N65" s="411"/>
      <c r="O65" s="411"/>
      <c r="P65" s="411"/>
      <c r="Q65" s="411"/>
      <c r="R65" s="411"/>
      <c r="S65" s="411"/>
      <c r="T65" s="411"/>
      <c r="U65" s="411"/>
      <c r="V65" s="411"/>
      <c r="W65" s="411"/>
      <c r="Y65" s="412"/>
      <c r="Z65" s="412"/>
      <c r="AA65" s="411"/>
      <c r="AB65" s="412"/>
      <c r="AC65" s="411"/>
      <c r="AD65" s="411"/>
      <c r="AE65" s="411"/>
      <c r="AF65" s="411"/>
      <c r="AG65" s="411"/>
      <c r="AH65" s="411"/>
      <c r="AI65" s="411"/>
      <c r="AJ65" s="411"/>
      <c r="AK65" s="411"/>
      <c r="AL65" s="411"/>
      <c r="AM65" s="411"/>
      <c r="AN65" s="411"/>
      <c r="AO65" s="411"/>
      <c r="AP65" s="411"/>
      <c r="AQ65" s="411"/>
    </row>
    <row r="66" spans="1:43" ht="15.75" customHeight="1">
      <c r="A66" s="411"/>
      <c r="B66" s="412"/>
      <c r="C66" s="412"/>
      <c r="D66" s="411"/>
      <c r="E66" s="411"/>
      <c r="F66" s="411"/>
      <c r="G66" s="412"/>
      <c r="H66" s="411"/>
      <c r="I66" s="411"/>
      <c r="J66" s="411"/>
      <c r="K66" s="411"/>
      <c r="L66" s="411"/>
      <c r="M66" s="411"/>
      <c r="N66" s="411"/>
      <c r="O66" s="411"/>
      <c r="P66" s="411"/>
      <c r="Q66" s="411"/>
      <c r="R66" s="411"/>
      <c r="S66" s="411"/>
      <c r="T66" s="411"/>
      <c r="U66" s="411"/>
      <c r="V66" s="411"/>
      <c r="W66" s="411"/>
      <c r="Y66" s="412"/>
      <c r="Z66" s="412"/>
      <c r="AA66" s="411"/>
      <c r="AB66" s="412"/>
      <c r="AC66" s="411"/>
      <c r="AD66" s="411"/>
      <c r="AE66" s="411"/>
      <c r="AF66" s="411"/>
      <c r="AG66" s="411"/>
      <c r="AH66" s="411"/>
      <c r="AI66" s="411"/>
      <c r="AJ66" s="411"/>
      <c r="AK66" s="411"/>
      <c r="AL66" s="411"/>
      <c r="AM66" s="411"/>
      <c r="AN66" s="411"/>
      <c r="AO66" s="411"/>
      <c r="AP66" s="411"/>
      <c r="AQ66" s="411"/>
    </row>
    <row r="67" spans="1:43" ht="15.75" customHeight="1">
      <c r="A67" s="411"/>
      <c r="B67" s="412"/>
      <c r="C67" s="412"/>
      <c r="D67" s="411"/>
      <c r="E67" s="411"/>
      <c r="F67" s="411"/>
      <c r="G67" s="412"/>
      <c r="H67" s="411"/>
      <c r="I67" s="411"/>
      <c r="J67" s="411"/>
      <c r="K67" s="411"/>
      <c r="L67" s="411"/>
      <c r="M67" s="411"/>
      <c r="N67" s="411"/>
      <c r="O67" s="411"/>
      <c r="P67" s="411"/>
      <c r="Q67" s="411"/>
      <c r="R67" s="411"/>
      <c r="S67" s="411"/>
      <c r="T67" s="411"/>
      <c r="U67" s="411"/>
      <c r="V67" s="411"/>
      <c r="W67" s="411"/>
      <c r="Y67" s="412"/>
      <c r="Z67" s="412"/>
      <c r="AA67" s="411"/>
      <c r="AB67" s="412"/>
      <c r="AC67" s="411"/>
      <c r="AD67" s="411"/>
      <c r="AE67" s="411"/>
      <c r="AF67" s="411"/>
      <c r="AG67" s="411"/>
      <c r="AH67" s="411"/>
      <c r="AI67" s="411"/>
      <c r="AJ67" s="411"/>
      <c r="AK67" s="411"/>
      <c r="AL67" s="411"/>
      <c r="AM67" s="411"/>
      <c r="AN67" s="411"/>
      <c r="AO67" s="411"/>
      <c r="AP67" s="411"/>
      <c r="AQ67" s="411"/>
    </row>
    <row r="68" spans="1:43" ht="15.75" customHeight="1">
      <c r="A68" s="411"/>
      <c r="B68" s="412"/>
      <c r="C68" s="412"/>
      <c r="D68" s="411"/>
      <c r="E68" s="411"/>
      <c r="F68" s="411"/>
      <c r="G68" s="412"/>
      <c r="H68" s="411"/>
      <c r="I68" s="411"/>
      <c r="J68" s="411"/>
      <c r="K68" s="411"/>
      <c r="L68" s="411"/>
      <c r="M68" s="411"/>
      <c r="N68" s="411"/>
      <c r="O68" s="411"/>
      <c r="P68" s="411"/>
      <c r="Q68" s="411"/>
      <c r="R68" s="411"/>
      <c r="S68" s="411"/>
      <c r="T68" s="411"/>
      <c r="U68" s="411"/>
      <c r="V68" s="411"/>
      <c r="W68" s="411"/>
      <c r="Y68" s="412"/>
      <c r="Z68" s="412"/>
      <c r="AA68" s="411"/>
      <c r="AB68" s="412"/>
      <c r="AC68" s="411"/>
      <c r="AD68" s="411"/>
      <c r="AE68" s="411"/>
      <c r="AF68" s="411"/>
      <c r="AG68" s="411"/>
      <c r="AH68" s="411"/>
      <c r="AI68" s="411"/>
      <c r="AJ68" s="411"/>
      <c r="AK68" s="411"/>
      <c r="AL68" s="411"/>
      <c r="AM68" s="411"/>
      <c r="AN68" s="411"/>
      <c r="AO68" s="411"/>
      <c r="AP68" s="411"/>
      <c r="AQ68" s="411"/>
    </row>
    <row r="69" spans="1:43" ht="15.75" customHeight="1">
      <c r="A69" s="411"/>
      <c r="B69" s="412"/>
      <c r="C69" s="412"/>
      <c r="D69" s="411"/>
      <c r="E69" s="411"/>
      <c r="F69" s="411"/>
      <c r="G69" s="412"/>
      <c r="H69" s="411"/>
      <c r="I69" s="411"/>
      <c r="J69" s="411"/>
      <c r="K69" s="411"/>
      <c r="L69" s="411"/>
      <c r="M69" s="411"/>
      <c r="N69" s="411"/>
      <c r="O69" s="411"/>
      <c r="P69" s="411"/>
      <c r="Q69" s="411"/>
      <c r="R69" s="411"/>
      <c r="S69" s="411"/>
      <c r="T69" s="411"/>
      <c r="U69" s="411"/>
      <c r="V69" s="411"/>
      <c r="W69" s="411"/>
      <c r="Y69" s="412"/>
      <c r="Z69" s="412"/>
      <c r="AA69" s="411"/>
      <c r="AB69" s="412"/>
      <c r="AC69" s="411"/>
      <c r="AD69" s="411"/>
      <c r="AE69" s="411"/>
      <c r="AF69" s="411"/>
      <c r="AG69" s="411"/>
      <c r="AH69" s="411"/>
      <c r="AI69" s="411"/>
      <c r="AJ69" s="411"/>
      <c r="AK69" s="411"/>
      <c r="AL69" s="411"/>
      <c r="AM69" s="411"/>
      <c r="AN69" s="411"/>
      <c r="AO69" s="411"/>
      <c r="AP69" s="411"/>
      <c r="AQ69" s="411"/>
    </row>
    <row r="70" spans="1:43" ht="15.75" customHeight="1">
      <c r="A70" s="411"/>
      <c r="B70" s="412"/>
      <c r="C70" s="412"/>
      <c r="D70" s="411"/>
      <c r="E70" s="411"/>
      <c r="F70" s="411"/>
      <c r="G70" s="412"/>
      <c r="H70" s="411"/>
      <c r="I70" s="411"/>
      <c r="J70" s="411"/>
      <c r="K70" s="411"/>
      <c r="L70" s="411"/>
      <c r="M70" s="411"/>
      <c r="N70" s="411"/>
      <c r="O70" s="411"/>
      <c r="P70" s="411"/>
      <c r="Q70" s="411"/>
      <c r="R70" s="411"/>
      <c r="S70" s="411"/>
      <c r="T70" s="411"/>
      <c r="U70" s="411"/>
      <c r="V70" s="411"/>
      <c r="W70" s="411"/>
      <c r="Y70" s="412"/>
      <c r="Z70" s="412"/>
      <c r="AA70" s="411"/>
      <c r="AB70" s="412"/>
      <c r="AC70" s="411"/>
      <c r="AD70" s="411"/>
      <c r="AE70" s="411"/>
      <c r="AF70" s="411"/>
      <c r="AG70" s="411"/>
      <c r="AH70" s="411"/>
      <c r="AI70" s="411"/>
      <c r="AJ70" s="411"/>
      <c r="AK70" s="411"/>
      <c r="AL70" s="411"/>
      <c r="AM70" s="411"/>
      <c r="AN70" s="411"/>
      <c r="AO70" s="411"/>
      <c r="AP70" s="411"/>
      <c r="AQ70" s="411"/>
    </row>
    <row r="71" spans="1:43" ht="15.75" customHeight="1">
      <c r="A71" s="411"/>
      <c r="B71" s="412"/>
      <c r="C71" s="412"/>
      <c r="D71" s="411"/>
      <c r="E71" s="411"/>
      <c r="F71" s="411"/>
      <c r="G71" s="412"/>
      <c r="H71" s="411"/>
      <c r="I71" s="411"/>
      <c r="J71" s="411"/>
      <c r="K71" s="411"/>
      <c r="L71" s="411"/>
      <c r="M71" s="411"/>
      <c r="N71" s="411"/>
      <c r="O71" s="411"/>
      <c r="P71" s="411"/>
      <c r="Q71" s="411"/>
      <c r="R71" s="411"/>
      <c r="S71" s="411"/>
      <c r="T71" s="411"/>
      <c r="U71" s="411"/>
      <c r="V71" s="411"/>
      <c r="W71" s="411"/>
      <c r="Y71" s="412"/>
      <c r="Z71" s="412"/>
      <c r="AA71" s="411"/>
      <c r="AB71" s="412"/>
      <c r="AC71" s="411"/>
      <c r="AD71" s="411"/>
      <c r="AE71" s="411"/>
      <c r="AF71" s="411"/>
      <c r="AG71" s="411"/>
      <c r="AH71" s="411"/>
      <c r="AI71" s="411"/>
      <c r="AJ71" s="411"/>
      <c r="AK71" s="411"/>
      <c r="AL71" s="411"/>
      <c r="AM71" s="411"/>
      <c r="AN71" s="411"/>
      <c r="AO71" s="411"/>
      <c r="AP71" s="411"/>
      <c r="AQ71" s="411"/>
    </row>
    <row r="72" spans="1:43" ht="15.75" customHeight="1">
      <c r="A72" s="411"/>
      <c r="B72" s="412"/>
      <c r="C72" s="412"/>
      <c r="D72" s="411"/>
      <c r="E72" s="411"/>
      <c r="F72" s="411"/>
      <c r="G72" s="412"/>
      <c r="H72" s="411"/>
      <c r="I72" s="411"/>
      <c r="J72" s="411"/>
      <c r="K72" s="411"/>
      <c r="L72" s="411"/>
      <c r="M72" s="411"/>
      <c r="N72" s="411"/>
      <c r="O72" s="411"/>
      <c r="P72" s="411"/>
      <c r="Q72" s="411"/>
      <c r="R72" s="411"/>
      <c r="S72" s="411"/>
      <c r="T72" s="411"/>
      <c r="U72" s="411"/>
      <c r="V72" s="411"/>
      <c r="W72" s="411"/>
      <c r="Y72" s="412"/>
      <c r="Z72" s="412"/>
      <c r="AA72" s="411"/>
      <c r="AB72" s="412"/>
      <c r="AC72" s="411"/>
      <c r="AD72" s="411"/>
      <c r="AE72" s="411"/>
      <c r="AF72" s="411"/>
      <c r="AG72" s="411"/>
      <c r="AH72" s="411"/>
      <c r="AI72" s="411"/>
      <c r="AJ72" s="411"/>
      <c r="AK72" s="411"/>
      <c r="AL72" s="411"/>
      <c r="AM72" s="411"/>
      <c r="AN72" s="411"/>
      <c r="AO72" s="411"/>
      <c r="AP72" s="411"/>
      <c r="AQ72" s="411"/>
    </row>
    <row r="73" spans="1:43" ht="15.75" customHeight="1">
      <c r="A73" s="411"/>
      <c r="B73" s="412"/>
      <c r="C73" s="412"/>
      <c r="D73" s="411"/>
      <c r="E73" s="411"/>
      <c r="F73" s="411"/>
      <c r="G73" s="412"/>
      <c r="H73" s="411"/>
      <c r="I73" s="411"/>
      <c r="J73" s="411"/>
      <c r="K73" s="411"/>
      <c r="L73" s="411"/>
      <c r="M73" s="411"/>
      <c r="N73" s="411"/>
      <c r="O73" s="411"/>
      <c r="P73" s="411"/>
      <c r="Q73" s="411"/>
      <c r="R73" s="411"/>
      <c r="S73" s="411"/>
      <c r="T73" s="411"/>
      <c r="U73" s="411"/>
      <c r="V73" s="411"/>
      <c r="W73" s="411"/>
      <c r="Y73" s="412"/>
      <c r="Z73" s="412"/>
      <c r="AA73" s="411"/>
      <c r="AB73" s="412"/>
      <c r="AC73" s="411"/>
      <c r="AD73" s="411"/>
      <c r="AE73" s="411"/>
      <c r="AF73" s="411"/>
      <c r="AG73" s="411"/>
      <c r="AH73" s="411"/>
      <c r="AI73" s="411"/>
      <c r="AJ73" s="411"/>
      <c r="AK73" s="411"/>
      <c r="AL73" s="411"/>
      <c r="AM73" s="411"/>
      <c r="AN73" s="411"/>
      <c r="AO73" s="411"/>
      <c r="AP73" s="411"/>
      <c r="AQ73" s="411"/>
    </row>
    <row r="74" spans="1:43" ht="15.75" customHeight="1">
      <c r="A74" s="411"/>
      <c r="B74" s="412"/>
      <c r="C74" s="412"/>
      <c r="D74" s="411"/>
      <c r="E74" s="411"/>
      <c r="F74" s="411"/>
      <c r="G74" s="412"/>
      <c r="H74" s="411"/>
      <c r="I74" s="411"/>
      <c r="J74" s="411"/>
      <c r="K74" s="411"/>
      <c r="L74" s="411"/>
      <c r="M74" s="411"/>
      <c r="N74" s="411"/>
      <c r="O74" s="411"/>
      <c r="P74" s="411"/>
      <c r="Q74" s="411"/>
      <c r="R74" s="411"/>
      <c r="S74" s="411"/>
      <c r="T74" s="411"/>
      <c r="U74" s="411"/>
      <c r="V74" s="411"/>
      <c r="W74" s="411"/>
      <c r="Y74" s="412"/>
      <c r="Z74" s="412"/>
      <c r="AA74" s="411"/>
      <c r="AB74" s="412"/>
      <c r="AC74" s="411"/>
      <c r="AD74" s="411"/>
      <c r="AE74" s="411"/>
      <c r="AF74" s="411"/>
      <c r="AG74" s="411"/>
      <c r="AH74" s="411"/>
      <c r="AI74" s="411"/>
      <c r="AJ74" s="411"/>
      <c r="AK74" s="411"/>
      <c r="AL74" s="411"/>
      <c r="AM74" s="411"/>
      <c r="AN74" s="411"/>
      <c r="AO74" s="411"/>
      <c r="AP74" s="411"/>
      <c r="AQ74" s="411"/>
    </row>
    <row r="75" spans="1:43" ht="15.75" customHeight="1">
      <c r="A75" s="411"/>
      <c r="B75" s="412"/>
      <c r="C75" s="412"/>
      <c r="D75" s="411"/>
      <c r="E75" s="411"/>
      <c r="F75" s="411"/>
      <c r="G75" s="412"/>
      <c r="H75" s="411"/>
      <c r="I75" s="411"/>
      <c r="J75" s="411"/>
      <c r="K75" s="411"/>
      <c r="L75" s="411"/>
      <c r="M75" s="411"/>
      <c r="N75" s="411"/>
      <c r="O75" s="411"/>
      <c r="P75" s="411"/>
      <c r="Q75" s="411"/>
      <c r="R75" s="411"/>
      <c r="S75" s="411"/>
      <c r="T75" s="411"/>
      <c r="U75" s="411"/>
      <c r="V75" s="411"/>
      <c r="W75" s="411"/>
      <c r="Y75" s="412"/>
      <c r="Z75" s="412"/>
      <c r="AA75" s="411"/>
      <c r="AB75" s="412"/>
      <c r="AC75" s="411"/>
      <c r="AD75" s="411"/>
      <c r="AE75" s="411"/>
      <c r="AF75" s="411"/>
      <c r="AG75" s="411"/>
      <c r="AH75" s="411"/>
      <c r="AI75" s="411"/>
      <c r="AJ75" s="411"/>
      <c r="AK75" s="411"/>
      <c r="AL75" s="411"/>
      <c r="AM75" s="411"/>
      <c r="AN75" s="411"/>
      <c r="AO75" s="411"/>
      <c r="AP75" s="411"/>
      <c r="AQ75" s="411"/>
    </row>
    <row r="76" spans="1:43" ht="15.75" customHeight="1">
      <c r="A76" s="411"/>
      <c r="B76" s="412"/>
      <c r="C76" s="412"/>
      <c r="D76" s="411"/>
      <c r="E76" s="411"/>
      <c r="F76" s="411"/>
      <c r="G76" s="412"/>
      <c r="H76" s="411"/>
      <c r="I76" s="411"/>
      <c r="J76" s="411"/>
      <c r="K76" s="411"/>
      <c r="L76" s="411"/>
      <c r="M76" s="411"/>
      <c r="N76" s="411"/>
      <c r="O76" s="411"/>
      <c r="P76" s="411"/>
      <c r="Q76" s="411"/>
      <c r="R76" s="411"/>
      <c r="S76" s="411"/>
      <c r="T76" s="411"/>
      <c r="U76" s="411"/>
      <c r="V76" s="411"/>
      <c r="W76" s="411"/>
      <c r="Y76" s="412"/>
      <c r="Z76" s="412"/>
      <c r="AA76" s="411"/>
      <c r="AB76" s="412"/>
      <c r="AC76" s="411"/>
      <c r="AD76" s="411"/>
      <c r="AE76" s="411"/>
      <c r="AF76" s="411"/>
      <c r="AG76" s="411"/>
      <c r="AH76" s="411"/>
      <c r="AI76" s="411"/>
      <c r="AJ76" s="411"/>
      <c r="AK76" s="411"/>
      <c r="AL76" s="411"/>
      <c r="AM76" s="411"/>
      <c r="AN76" s="411"/>
      <c r="AO76" s="411"/>
      <c r="AP76" s="411"/>
      <c r="AQ76" s="411"/>
    </row>
    <row r="77" spans="1:43" ht="15.75" customHeight="1">
      <c r="A77" s="411"/>
      <c r="B77" s="412"/>
      <c r="C77" s="412"/>
      <c r="D77" s="411"/>
      <c r="E77" s="411"/>
      <c r="F77" s="411"/>
      <c r="G77" s="412"/>
      <c r="H77" s="411"/>
      <c r="I77" s="411"/>
      <c r="J77" s="411"/>
      <c r="K77" s="411"/>
      <c r="L77" s="411"/>
      <c r="M77" s="411"/>
      <c r="N77" s="411"/>
      <c r="O77" s="411"/>
      <c r="P77" s="411"/>
      <c r="Q77" s="411"/>
      <c r="R77" s="411"/>
      <c r="S77" s="411"/>
      <c r="T77" s="411"/>
      <c r="U77" s="411"/>
      <c r="V77" s="411"/>
      <c r="W77" s="411"/>
      <c r="Y77" s="412"/>
      <c r="Z77" s="412"/>
      <c r="AA77" s="411"/>
      <c r="AB77" s="412"/>
      <c r="AC77" s="411"/>
      <c r="AD77" s="411"/>
      <c r="AE77" s="411"/>
      <c r="AF77" s="411"/>
      <c r="AG77" s="411"/>
      <c r="AH77" s="411"/>
      <c r="AI77" s="411"/>
      <c r="AJ77" s="411"/>
      <c r="AK77" s="411"/>
      <c r="AL77" s="411"/>
      <c r="AM77" s="411"/>
      <c r="AN77" s="411"/>
      <c r="AO77" s="411"/>
      <c r="AP77" s="411"/>
      <c r="AQ77" s="411"/>
    </row>
    <row r="78" spans="1:43" ht="15.75" customHeight="1">
      <c r="A78" s="411"/>
      <c r="B78" s="412"/>
      <c r="C78" s="412"/>
      <c r="D78" s="411"/>
      <c r="E78" s="411"/>
      <c r="F78" s="411"/>
      <c r="G78" s="412"/>
      <c r="H78" s="411"/>
      <c r="I78" s="411"/>
      <c r="J78" s="411"/>
      <c r="K78" s="411"/>
      <c r="L78" s="411"/>
      <c r="M78" s="411"/>
      <c r="N78" s="411"/>
      <c r="O78" s="411"/>
      <c r="P78" s="411"/>
      <c r="Q78" s="411"/>
      <c r="R78" s="411"/>
      <c r="S78" s="411"/>
      <c r="T78" s="411"/>
      <c r="U78" s="411"/>
      <c r="V78" s="411"/>
      <c r="W78" s="411"/>
      <c r="Y78" s="412"/>
      <c r="Z78" s="412"/>
      <c r="AA78" s="411"/>
      <c r="AB78" s="412"/>
      <c r="AC78" s="411"/>
      <c r="AD78" s="411"/>
      <c r="AE78" s="411"/>
      <c r="AF78" s="411"/>
      <c r="AG78" s="411"/>
      <c r="AH78" s="411"/>
      <c r="AI78" s="411"/>
      <c r="AJ78" s="411"/>
      <c r="AK78" s="411"/>
      <c r="AL78" s="411"/>
      <c r="AM78" s="411"/>
      <c r="AN78" s="411"/>
      <c r="AO78" s="411"/>
      <c r="AP78" s="411"/>
      <c r="AQ78" s="411"/>
    </row>
    <row r="79" spans="1:43" ht="15.75" customHeight="1">
      <c r="A79" s="411"/>
      <c r="B79" s="412"/>
      <c r="C79" s="412"/>
      <c r="D79" s="411"/>
      <c r="E79" s="411"/>
      <c r="F79" s="411"/>
      <c r="G79" s="412"/>
      <c r="H79" s="411"/>
      <c r="I79" s="411"/>
      <c r="J79" s="411"/>
      <c r="K79" s="411"/>
      <c r="L79" s="411"/>
      <c r="M79" s="411"/>
      <c r="N79" s="411"/>
      <c r="O79" s="411"/>
      <c r="P79" s="411"/>
      <c r="Q79" s="411"/>
      <c r="R79" s="411"/>
      <c r="S79" s="411"/>
      <c r="T79" s="411"/>
      <c r="U79" s="411"/>
      <c r="V79" s="411"/>
      <c r="W79" s="411"/>
      <c r="Y79" s="412"/>
      <c r="Z79" s="412"/>
      <c r="AA79" s="411"/>
      <c r="AB79" s="412"/>
      <c r="AC79" s="411"/>
      <c r="AD79" s="411"/>
      <c r="AE79" s="411"/>
      <c r="AF79" s="411"/>
      <c r="AG79" s="411"/>
      <c r="AH79" s="411"/>
      <c r="AI79" s="411"/>
      <c r="AJ79" s="411"/>
      <c r="AK79" s="411"/>
      <c r="AL79" s="411"/>
      <c r="AM79" s="411"/>
      <c r="AN79" s="411"/>
      <c r="AO79" s="411"/>
      <c r="AP79" s="411"/>
      <c r="AQ79" s="411"/>
    </row>
    <row r="80" spans="1:43" ht="15.75" customHeight="1">
      <c r="A80" s="411"/>
      <c r="B80" s="412"/>
      <c r="C80" s="412"/>
      <c r="D80" s="411"/>
      <c r="E80" s="411"/>
      <c r="F80" s="411"/>
      <c r="G80" s="412"/>
      <c r="H80" s="411"/>
      <c r="I80" s="411"/>
      <c r="J80" s="411"/>
      <c r="K80" s="411"/>
      <c r="L80" s="411"/>
      <c r="M80" s="411"/>
      <c r="N80" s="411"/>
      <c r="O80" s="411"/>
      <c r="P80" s="411"/>
      <c r="Q80" s="411"/>
      <c r="R80" s="411"/>
      <c r="S80" s="411"/>
      <c r="T80" s="411"/>
      <c r="U80" s="411"/>
      <c r="V80" s="411"/>
      <c r="W80" s="411"/>
      <c r="Y80" s="412"/>
      <c r="Z80" s="412"/>
      <c r="AA80" s="411"/>
      <c r="AB80" s="412"/>
      <c r="AC80" s="411"/>
      <c r="AD80" s="411"/>
      <c r="AE80" s="411"/>
      <c r="AF80" s="411"/>
      <c r="AG80" s="411"/>
      <c r="AH80" s="411"/>
      <c r="AI80" s="411"/>
      <c r="AJ80" s="411"/>
      <c r="AK80" s="411"/>
      <c r="AL80" s="411"/>
      <c r="AM80" s="411"/>
      <c r="AN80" s="411"/>
      <c r="AO80" s="411"/>
      <c r="AP80" s="411"/>
      <c r="AQ80" s="411"/>
    </row>
    <row r="81" spans="1:43" ht="15.75" customHeight="1">
      <c r="A81" s="411"/>
      <c r="B81" s="412"/>
      <c r="C81" s="412"/>
      <c r="D81" s="411"/>
      <c r="E81" s="411"/>
      <c r="F81" s="411"/>
      <c r="G81" s="412"/>
      <c r="H81" s="411"/>
      <c r="I81" s="411"/>
      <c r="J81" s="411"/>
      <c r="K81" s="411"/>
      <c r="L81" s="411"/>
      <c r="M81" s="411"/>
      <c r="N81" s="411"/>
      <c r="O81" s="411"/>
      <c r="P81" s="411"/>
      <c r="Q81" s="411"/>
      <c r="R81" s="411"/>
      <c r="S81" s="411"/>
      <c r="T81" s="411"/>
      <c r="U81" s="411"/>
      <c r="V81" s="411"/>
      <c r="W81" s="411"/>
      <c r="Y81" s="412"/>
      <c r="Z81" s="412"/>
      <c r="AA81" s="411"/>
      <c r="AB81" s="412"/>
      <c r="AC81" s="411"/>
      <c r="AD81" s="411"/>
      <c r="AE81" s="411"/>
      <c r="AF81" s="411"/>
      <c r="AG81" s="411"/>
      <c r="AH81" s="411"/>
      <c r="AI81" s="411"/>
      <c r="AJ81" s="411"/>
      <c r="AK81" s="411"/>
      <c r="AL81" s="411"/>
      <c r="AM81" s="411"/>
      <c r="AN81" s="411"/>
      <c r="AO81" s="411"/>
      <c r="AP81" s="411"/>
      <c r="AQ81" s="411"/>
    </row>
    <row r="82" spans="1:43" ht="15.75" customHeight="1">
      <c r="A82" s="411"/>
      <c r="B82" s="412"/>
      <c r="C82" s="412"/>
      <c r="D82" s="411"/>
      <c r="E82" s="411"/>
      <c r="F82" s="411"/>
      <c r="G82" s="412"/>
      <c r="H82" s="411"/>
      <c r="I82" s="411"/>
      <c r="J82" s="411"/>
      <c r="K82" s="411"/>
      <c r="L82" s="411"/>
      <c r="M82" s="411"/>
      <c r="N82" s="411"/>
      <c r="O82" s="411"/>
      <c r="P82" s="411"/>
      <c r="Q82" s="411"/>
      <c r="R82" s="411"/>
      <c r="S82" s="411"/>
      <c r="T82" s="411"/>
      <c r="U82" s="411"/>
      <c r="V82" s="411"/>
      <c r="W82" s="411"/>
      <c r="Y82" s="412"/>
      <c r="Z82" s="412"/>
      <c r="AA82" s="411"/>
      <c r="AB82" s="412"/>
      <c r="AC82" s="411"/>
      <c r="AD82" s="411"/>
      <c r="AE82" s="411"/>
      <c r="AF82" s="411"/>
      <c r="AG82" s="411"/>
      <c r="AH82" s="411"/>
      <c r="AI82" s="411"/>
      <c r="AJ82" s="411"/>
      <c r="AK82" s="411"/>
      <c r="AL82" s="411"/>
      <c r="AM82" s="411"/>
      <c r="AN82" s="411"/>
      <c r="AO82" s="411"/>
      <c r="AP82" s="411"/>
      <c r="AQ82" s="411"/>
    </row>
    <row r="83" spans="1:43" ht="15.75" customHeight="1">
      <c r="A83" s="411"/>
      <c r="B83" s="412"/>
      <c r="C83" s="412"/>
      <c r="D83" s="411"/>
      <c r="E83" s="411"/>
      <c r="F83" s="411"/>
      <c r="G83" s="412"/>
      <c r="H83" s="411"/>
      <c r="I83" s="411"/>
      <c r="J83" s="411"/>
      <c r="K83" s="411"/>
      <c r="L83" s="411"/>
      <c r="M83" s="411"/>
      <c r="N83" s="411"/>
      <c r="O83" s="411"/>
      <c r="P83" s="411"/>
      <c r="Q83" s="411"/>
      <c r="R83" s="411"/>
      <c r="S83" s="411"/>
      <c r="T83" s="411"/>
      <c r="U83" s="411"/>
      <c r="V83" s="411"/>
      <c r="W83" s="411"/>
      <c r="Y83" s="412"/>
      <c r="Z83" s="412"/>
      <c r="AA83" s="411"/>
      <c r="AB83" s="412"/>
      <c r="AC83" s="411"/>
      <c r="AD83" s="411"/>
      <c r="AE83" s="411"/>
      <c r="AF83" s="411"/>
      <c r="AG83" s="411"/>
      <c r="AH83" s="411"/>
      <c r="AI83" s="411"/>
      <c r="AJ83" s="411"/>
      <c r="AK83" s="411"/>
      <c r="AL83" s="411"/>
      <c r="AM83" s="411"/>
      <c r="AN83" s="411"/>
      <c r="AO83" s="411"/>
      <c r="AP83" s="411"/>
      <c r="AQ83" s="411"/>
    </row>
    <row r="84" spans="1:43" ht="15.75" customHeight="1">
      <c r="A84" s="411"/>
      <c r="B84" s="412"/>
      <c r="C84" s="412"/>
      <c r="D84" s="411"/>
      <c r="E84" s="411"/>
      <c r="F84" s="411"/>
      <c r="G84" s="412"/>
      <c r="H84" s="411"/>
      <c r="I84" s="411"/>
      <c r="J84" s="411"/>
      <c r="K84" s="411"/>
      <c r="L84" s="411"/>
      <c r="M84" s="411"/>
      <c r="N84" s="411"/>
      <c r="O84" s="411"/>
      <c r="P84" s="411"/>
      <c r="Q84" s="411"/>
      <c r="R84" s="411"/>
      <c r="S84" s="411"/>
      <c r="T84" s="411"/>
      <c r="U84" s="411"/>
      <c r="V84" s="411"/>
      <c r="W84" s="411"/>
      <c r="Y84" s="412"/>
      <c r="Z84" s="412"/>
      <c r="AA84" s="411"/>
      <c r="AB84" s="412"/>
      <c r="AC84" s="411"/>
      <c r="AD84" s="411"/>
      <c r="AE84" s="411"/>
      <c r="AF84" s="411"/>
      <c r="AG84" s="411"/>
      <c r="AH84" s="411"/>
      <c r="AI84" s="411"/>
      <c r="AJ84" s="411"/>
      <c r="AK84" s="411"/>
      <c r="AL84" s="411"/>
      <c r="AM84" s="411"/>
      <c r="AN84" s="411"/>
      <c r="AO84" s="411"/>
      <c r="AP84" s="411"/>
      <c r="AQ84" s="411"/>
    </row>
    <row r="85" spans="1:43" ht="15.75" customHeight="1">
      <c r="A85" s="411"/>
      <c r="B85" s="412"/>
      <c r="C85" s="412"/>
      <c r="D85" s="411"/>
      <c r="E85" s="411"/>
      <c r="F85" s="411"/>
      <c r="G85" s="412"/>
      <c r="H85" s="411"/>
      <c r="I85" s="411"/>
      <c r="J85" s="411"/>
      <c r="K85" s="411"/>
      <c r="L85" s="411"/>
      <c r="M85" s="411"/>
      <c r="N85" s="411"/>
      <c r="O85" s="411"/>
      <c r="P85" s="411"/>
      <c r="Q85" s="411"/>
      <c r="R85" s="411"/>
      <c r="S85" s="411"/>
      <c r="T85" s="411"/>
      <c r="U85" s="411"/>
      <c r="V85" s="411"/>
      <c r="W85" s="411"/>
      <c r="Y85" s="412"/>
      <c r="Z85" s="412"/>
      <c r="AA85" s="411"/>
      <c r="AB85" s="412"/>
      <c r="AC85" s="411"/>
      <c r="AD85" s="411"/>
      <c r="AE85" s="411"/>
      <c r="AF85" s="411"/>
      <c r="AG85" s="411"/>
      <c r="AH85" s="411"/>
      <c r="AI85" s="411"/>
      <c r="AJ85" s="411"/>
      <c r="AK85" s="411"/>
      <c r="AL85" s="411"/>
      <c r="AM85" s="411"/>
      <c r="AN85" s="411"/>
      <c r="AO85" s="411"/>
      <c r="AP85" s="411"/>
      <c r="AQ85" s="411"/>
    </row>
    <row r="86" spans="1:43" ht="15.75" customHeight="1">
      <c r="A86" s="411"/>
      <c r="B86" s="412"/>
      <c r="C86" s="412"/>
      <c r="D86" s="411"/>
      <c r="E86" s="411"/>
      <c r="F86" s="411"/>
      <c r="G86" s="412"/>
      <c r="H86" s="411"/>
      <c r="I86" s="411"/>
      <c r="J86" s="411"/>
      <c r="K86" s="411"/>
      <c r="L86" s="411"/>
      <c r="M86" s="411"/>
      <c r="N86" s="411"/>
      <c r="O86" s="411"/>
      <c r="P86" s="411"/>
      <c r="Q86" s="411"/>
      <c r="R86" s="411"/>
      <c r="S86" s="411"/>
      <c r="T86" s="411"/>
      <c r="U86" s="411"/>
      <c r="V86" s="411"/>
      <c r="W86" s="411"/>
      <c r="Y86" s="412"/>
      <c r="Z86" s="412"/>
      <c r="AA86" s="411"/>
      <c r="AB86" s="412"/>
      <c r="AC86" s="411"/>
      <c r="AD86" s="411"/>
      <c r="AE86" s="411"/>
      <c r="AF86" s="411"/>
      <c r="AG86" s="411"/>
      <c r="AH86" s="411"/>
      <c r="AI86" s="411"/>
      <c r="AJ86" s="411"/>
      <c r="AK86" s="411"/>
      <c r="AL86" s="411"/>
      <c r="AM86" s="411"/>
      <c r="AN86" s="411"/>
      <c r="AO86" s="411"/>
      <c r="AP86" s="411"/>
      <c r="AQ86" s="411"/>
    </row>
    <row r="87" spans="1:43" ht="15.75" customHeight="1">
      <c r="A87" s="411"/>
      <c r="B87" s="412"/>
      <c r="C87" s="412"/>
      <c r="D87" s="411"/>
      <c r="E87" s="411"/>
      <c r="F87" s="411"/>
      <c r="G87" s="412"/>
      <c r="H87" s="411"/>
      <c r="I87" s="411"/>
      <c r="J87" s="411"/>
      <c r="K87" s="411"/>
      <c r="L87" s="411"/>
      <c r="M87" s="411"/>
      <c r="N87" s="411"/>
      <c r="O87" s="411"/>
      <c r="P87" s="411"/>
      <c r="Q87" s="411"/>
      <c r="R87" s="411"/>
      <c r="S87" s="411"/>
      <c r="T87" s="411"/>
      <c r="U87" s="411"/>
      <c r="V87" s="411"/>
      <c r="W87" s="411"/>
      <c r="Y87" s="412"/>
      <c r="Z87" s="412"/>
      <c r="AA87" s="411"/>
      <c r="AB87" s="412"/>
      <c r="AC87" s="411"/>
      <c r="AD87" s="411"/>
      <c r="AE87" s="411"/>
      <c r="AF87" s="411"/>
      <c r="AG87" s="411"/>
      <c r="AH87" s="411"/>
      <c r="AI87" s="411"/>
      <c r="AJ87" s="411"/>
      <c r="AK87" s="411"/>
      <c r="AL87" s="411"/>
      <c r="AM87" s="411"/>
      <c r="AN87" s="411"/>
      <c r="AO87" s="411"/>
      <c r="AP87" s="411"/>
      <c r="AQ87" s="411"/>
    </row>
    <row r="88" spans="1:43" ht="15.75" customHeight="1">
      <c r="A88" s="411"/>
      <c r="B88" s="412"/>
      <c r="C88" s="412"/>
      <c r="D88" s="411"/>
      <c r="E88" s="411"/>
      <c r="F88" s="411"/>
      <c r="G88" s="412"/>
      <c r="H88" s="411"/>
      <c r="I88" s="411"/>
      <c r="J88" s="411"/>
      <c r="K88" s="411"/>
      <c r="L88" s="411"/>
      <c r="M88" s="411"/>
      <c r="N88" s="411"/>
      <c r="O88" s="411"/>
      <c r="P88" s="411"/>
      <c r="Q88" s="411"/>
      <c r="R88" s="411"/>
      <c r="S88" s="411"/>
      <c r="T88" s="411"/>
      <c r="U88" s="411"/>
      <c r="V88" s="411"/>
      <c r="W88" s="411"/>
      <c r="Y88" s="412"/>
      <c r="Z88" s="412"/>
      <c r="AA88" s="411"/>
      <c r="AB88" s="412"/>
      <c r="AC88" s="411"/>
      <c r="AD88" s="411"/>
      <c r="AE88" s="411"/>
      <c r="AF88" s="411"/>
      <c r="AG88" s="411"/>
      <c r="AH88" s="411"/>
      <c r="AI88" s="411"/>
      <c r="AJ88" s="411"/>
      <c r="AK88" s="411"/>
      <c r="AL88" s="411"/>
      <c r="AM88" s="411"/>
      <c r="AN88" s="411"/>
      <c r="AO88" s="411"/>
      <c r="AP88" s="411"/>
      <c r="AQ88" s="411"/>
    </row>
    <row r="89" spans="1:43" ht="15.75" customHeight="1">
      <c r="A89" s="411"/>
      <c r="B89" s="412"/>
      <c r="C89" s="412"/>
      <c r="D89" s="411"/>
      <c r="E89" s="411"/>
      <c r="F89" s="411"/>
      <c r="G89" s="412"/>
      <c r="H89" s="411"/>
      <c r="I89" s="411"/>
      <c r="J89" s="411"/>
      <c r="K89" s="411"/>
      <c r="L89" s="411"/>
      <c r="M89" s="411"/>
      <c r="N89" s="411"/>
      <c r="O89" s="411"/>
      <c r="P89" s="411"/>
      <c r="Q89" s="411"/>
      <c r="R89" s="411"/>
      <c r="S89" s="411"/>
      <c r="T89" s="411"/>
      <c r="U89" s="411"/>
      <c r="V89" s="411"/>
      <c r="W89" s="411"/>
      <c r="Y89" s="412"/>
      <c r="Z89" s="412"/>
      <c r="AA89" s="411"/>
      <c r="AB89" s="412"/>
      <c r="AC89" s="411"/>
      <c r="AD89" s="411"/>
      <c r="AE89" s="411"/>
      <c r="AF89" s="411"/>
      <c r="AG89" s="411"/>
      <c r="AH89" s="411"/>
      <c r="AI89" s="411"/>
      <c r="AJ89" s="411"/>
      <c r="AK89" s="411"/>
      <c r="AL89" s="411"/>
      <c r="AM89" s="411"/>
      <c r="AN89" s="411"/>
      <c r="AO89" s="411"/>
      <c r="AP89" s="411"/>
      <c r="AQ89" s="411"/>
    </row>
    <row r="90" spans="1:43" ht="15.75" customHeight="1">
      <c r="A90" s="411"/>
      <c r="B90" s="412"/>
      <c r="C90" s="412"/>
      <c r="D90" s="411"/>
      <c r="E90" s="411"/>
      <c r="F90" s="411"/>
      <c r="G90" s="412"/>
      <c r="H90" s="411"/>
      <c r="I90" s="411"/>
      <c r="J90" s="411"/>
      <c r="K90" s="411"/>
      <c r="L90" s="411"/>
      <c r="M90" s="411"/>
      <c r="N90" s="411"/>
      <c r="O90" s="411"/>
      <c r="P90" s="411"/>
      <c r="Q90" s="411"/>
      <c r="R90" s="411"/>
      <c r="S90" s="411"/>
      <c r="T90" s="411"/>
      <c r="U90" s="411"/>
      <c r="V90" s="411"/>
      <c r="W90" s="411"/>
      <c r="Y90" s="412"/>
      <c r="Z90" s="412"/>
      <c r="AA90" s="411"/>
      <c r="AB90" s="412"/>
      <c r="AC90" s="411"/>
      <c r="AD90" s="411"/>
      <c r="AE90" s="411"/>
      <c r="AF90" s="411"/>
      <c r="AG90" s="411"/>
      <c r="AH90" s="411"/>
      <c r="AI90" s="411"/>
      <c r="AJ90" s="411"/>
      <c r="AK90" s="411"/>
      <c r="AL90" s="411"/>
      <c r="AM90" s="411"/>
      <c r="AN90" s="411"/>
      <c r="AO90" s="411"/>
      <c r="AP90" s="411"/>
      <c r="AQ90" s="411"/>
    </row>
    <row r="91" spans="1:43" ht="15.75" customHeight="1">
      <c r="A91" s="411"/>
      <c r="B91" s="412"/>
      <c r="C91" s="412"/>
      <c r="D91" s="411"/>
      <c r="E91" s="411"/>
      <c r="F91" s="411"/>
      <c r="G91" s="412"/>
      <c r="H91" s="411"/>
      <c r="I91" s="411"/>
      <c r="J91" s="411"/>
      <c r="K91" s="411"/>
      <c r="L91" s="411"/>
      <c r="M91" s="411"/>
      <c r="N91" s="411"/>
      <c r="O91" s="411"/>
      <c r="P91" s="411"/>
      <c r="Q91" s="411"/>
      <c r="R91" s="411"/>
      <c r="S91" s="411"/>
      <c r="T91" s="411"/>
      <c r="U91" s="411"/>
      <c r="V91" s="411"/>
      <c r="W91" s="411"/>
      <c r="Y91" s="412"/>
      <c r="Z91" s="412"/>
      <c r="AA91" s="411"/>
      <c r="AB91" s="412"/>
      <c r="AC91" s="411"/>
      <c r="AD91" s="411"/>
      <c r="AE91" s="411"/>
      <c r="AF91" s="411"/>
      <c r="AG91" s="411"/>
      <c r="AH91" s="411"/>
      <c r="AI91" s="411"/>
      <c r="AJ91" s="411"/>
      <c r="AK91" s="411"/>
      <c r="AL91" s="411"/>
      <c r="AM91" s="411"/>
      <c r="AN91" s="411"/>
      <c r="AO91" s="411"/>
      <c r="AP91" s="411"/>
      <c r="AQ91" s="411"/>
    </row>
    <row r="92" spans="1:43" ht="15.75" customHeight="1">
      <c r="A92" s="411"/>
      <c r="B92" s="412"/>
      <c r="C92" s="412"/>
      <c r="D92" s="411"/>
      <c r="E92" s="411"/>
      <c r="F92" s="411"/>
      <c r="G92" s="412"/>
      <c r="H92" s="411"/>
      <c r="I92" s="411"/>
      <c r="J92" s="411"/>
      <c r="K92" s="411"/>
      <c r="L92" s="411"/>
      <c r="M92" s="411"/>
      <c r="N92" s="411"/>
      <c r="O92" s="411"/>
      <c r="P92" s="411"/>
      <c r="Q92" s="411"/>
      <c r="R92" s="411"/>
      <c r="S92" s="411"/>
      <c r="T92" s="411"/>
      <c r="U92" s="411"/>
      <c r="V92" s="411"/>
      <c r="W92" s="411"/>
      <c r="Y92" s="412"/>
      <c r="Z92" s="412"/>
      <c r="AA92" s="411"/>
      <c r="AB92" s="412"/>
      <c r="AC92" s="411"/>
      <c r="AD92" s="411"/>
      <c r="AE92" s="411"/>
      <c r="AF92" s="411"/>
      <c r="AG92" s="411"/>
      <c r="AH92" s="411"/>
      <c r="AI92" s="411"/>
      <c r="AJ92" s="411"/>
      <c r="AK92" s="411"/>
      <c r="AL92" s="411"/>
      <c r="AM92" s="411"/>
      <c r="AN92" s="411"/>
      <c r="AO92" s="411"/>
      <c r="AP92" s="411"/>
      <c r="AQ92" s="411"/>
    </row>
    <row r="93" spans="1:43" ht="15.75" customHeight="1">
      <c r="A93" s="411"/>
      <c r="B93" s="412"/>
      <c r="C93" s="412"/>
      <c r="D93" s="411"/>
      <c r="E93" s="411"/>
      <c r="F93" s="411"/>
      <c r="G93" s="412"/>
      <c r="H93" s="411"/>
      <c r="I93" s="411"/>
      <c r="J93" s="411"/>
      <c r="K93" s="411"/>
      <c r="L93" s="411"/>
      <c r="M93" s="411"/>
      <c r="N93" s="411"/>
      <c r="O93" s="411"/>
      <c r="P93" s="411"/>
      <c r="Q93" s="411"/>
      <c r="R93" s="411"/>
      <c r="S93" s="411"/>
      <c r="T93" s="411"/>
      <c r="U93" s="411"/>
      <c r="V93" s="411"/>
      <c r="W93" s="411"/>
      <c r="Y93" s="412"/>
      <c r="Z93" s="412"/>
      <c r="AA93" s="411"/>
      <c r="AB93" s="412"/>
      <c r="AC93" s="411"/>
      <c r="AD93" s="411"/>
      <c r="AE93" s="411"/>
      <c r="AF93" s="411"/>
      <c r="AG93" s="411"/>
      <c r="AH93" s="411"/>
      <c r="AI93" s="411"/>
      <c r="AJ93" s="411"/>
      <c r="AK93" s="411"/>
      <c r="AL93" s="411"/>
      <c r="AM93" s="411"/>
      <c r="AN93" s="411"/>
      <c r="AO93" s="411"/>
      <c r="AP93" s="411"/>
      <c r="AQ93" s="411"/>
    </row>
    <row r="94" spans="1:43" ht="15.75" customHeight="1">
      <c r="A94" s="411"/>
      <c r="B94" s="412"/>
      <c r="C94" s="412"/>
      <c r="D94" s="411"/>
      <c r="E94" s="411"/>
      <c r="F94" s="411"/>
      <c r="G94" s="412"/>
      <c r="H94" s="411"/>
      <c r="I94" s="411"/>
      <c r="J94" s="411"/>
      <c r="K94" s="411"/>
      <c r="L94" s="411"/>
      <c r="M94" s="411"/>
      <c r="N94" s="411"/>
      <c r="O94" s="411"/>
      <c r="P94" s="411"/>
      <c r="Q94" s="411"/>
      <c r="R94" s="411"/>
      <c r="S94" s="411"/>
      <c r="T94" s="411"/>
      <c r="U94" s="411"/>
      <c r="V94" s="411"/>
      <c r="W94" s="411"/>
      <c r="Y94" s="412"/>
      <c r="Z94" s="412"/>
      <c r="AA94" s="411"/>
      <c r="AB94" s="412"/>
      <c r="AC94" s="411"/>
      <c r="AD94" s="411"/>
      <c r="AE94" s="411"/>
      <c r="AF94" s="411"/>
      <c r="AG94" s="411"/>
      <c r="AH94" s="411"/>
      <c r="AI94" s="411"/>
      <c r="AJ94" s="411"/>
      <c r="AK94" s="411"/>
      <c r="AL94" s="411"/>
      <c r="AM94" s="411"/>
      <c r="AN94" s="411"/>
      <c r="AO94" s="411"/>
      <c r="AP94" s="411"/>
      <c r="AQ94" s="411"/>
    </row>
    <row r="95" spans="1:43" ht="15.75" customHeight="1">
      <c r="A95" s="411"/>
      <c r="B95" s="412"/>
      <c r="C95" s="412"/>
      <c r="D95" s="411"/>
      <c r="E95" s="411"/>
      <c r="F95" s="411"/>
      <c r="G95" s="412"/>
      <c r="H95" s="411"/>
      <c r="I95" s="411"/>
      <c r="J95" s="411"/>
      <c r="K95" s="411"/>
      <c r="L95" s="411"/>
      <c r="M95" s="411"/>
      <c r="N95" s="411"/>
      <c r="O95" s="411"/>
      <c r="P95" s="411"/>
      <c r="Q95" s="411"/>
      <c r="R95" s="411"/>
      <c r="S95" s="411"/>
      <c r="T95" s="411"/>
      <c r="U95" s="411"/>
      <c r="V95" s="411"/>
      <c r="W95" s="411"/>
      <c r="Y95" s="412"/>
      <c r="Z95" s="412"/>
      <c r="AA95" s="411"/>
      <c r="AB95" s="412"/>
      <c r="AC95" s="411"/>
      <c r="AD95" s="411"/>
      <c r="AE95" s="411"/>
      <c r="AF95" s="411"/>
      <c r="AG95" s="411"/>
      <c r="AH95" s="411"/>
      <c r="AI95" s="411"/>
      <c r="AJ95" s="411"/>
      <c r="AK95" s="411"/>
      <c r="AL95" s="411"/>
      <c r="AM95" s="411"/>
      <c r="AN95" s="411"/>
      <c r="AO95" s="411"/>
      <c r="AP95" s="411"/>
      <c r="AQ95" s="411"/>
    </row>
    <row r="96" spans="1:43" ht="15.75" customHeight="1">
      <c r="A96" s="411"/>
      <c r="B96" s="412"/>
      <c r="C96" s="412"/>
      <c r="D96" s="411"/>
      <c r="E96" s="411"/>
      <c r="F96" s="411"/>
      <c r="G96" s="412"/>
      <c r="H96" s="411"/>
      <c r="I96" s="411"/>
      <c r="J96" s="411"/>
      <c r="K96" s="411"/>
      <c r="L96" s="411"/>
      <c r="M96" s="411"/>
      <c r="N96" s="411"/>
      <c r="O96" s="411"/>
      <c r="P96" s="411"/>
      <c r="Q96" s="411"/>
      <c r="R96" s="411"/>
      <c r="S96" s="411"/>
      <c r="T96" s="411"/>
      <c r="U96" s="411"/>
      <c r="V96" s="411"/>
      <c r="W96" s="411"/>
      <c r="Y96" s="412"/>
      <c r="Z96" s="412"/>
      <c r="AA96" s="411"/>
      <c r="AB96" s="412"/>
      <c r="AC96" s="411"/>
      <c r="AD96" s="411"/>
      <c r="AE96" s="411"/>
      <c r="AF96" s="411"/>
      <c r="AG96" s="411"/>
      <c r="AH96" s="411"/>
      <c r="AI96" s="411"/>
      <c r="AJ96" s="411"/>
      <c r="AK96" s="411"/>
      <c r="AL96" s="411"/>
      <c r="AM96" s="411"/>
      <c r="AN96" s="411"/>
      <c r="AO96" s="411"/>
      <c r="AP96" s="411"/>
      <c r="AQ96" s="411"/>
    </row>
    <row r="97" spans="1:43" ht="15.75" customHeight="1">
      <c r="A97" s="411"/>
      <c r="B97" s="412"/>
      <c r="C97" s="412"/>
      <c r="D97" s="411"/>
      <c r="E97" s="411"/>
      <c r="F97" s="411"/>
      <c r="G97" s="412"/>
      <c r="H97" s="411"/>
      <c r="I97" s="411"/>
      <c r="J97" s="411"/>
      <c r="K97" s="411"/>
      <c r="L97" s="411"/>
      <c r="M97" s="411"/>
      <c r="N97" s="411"/>
      <c r="O97" s="411"/>
      <c r="P97" s="411"/>
      <c r="Q97" s="411"/>
      <c r="R97" s="411"/>
      <c r="S97" s="411"/>
      <c r="T97" s="411"/>
      <c r="U97" s="411"/>
      <c r="V97" s="411"/>
      <c r="W97" s="411"/>
      <c r="Y97" s="412"/>
      <c r="Z97" s="412"/>
      <c r="AA97" s="411"/>
      <c r="AB97" s="412"/>
      <c r="AC97" s="411"/>
      <c r="AD97" s="411"/>
      <c r="AE97" s="411"/>
      <c r="AF97" s="411"/>
      <c r="AG97" s="411"/>
      <c r="AH97" s="411"/>
      <c r="AI97" s="411"/>
      <c r="AJ97" s="411"/>
      <c r="AK97" s="411"/>
      <c r="AL97" s="411"/>
      <c r="AM97" s="411"/>
      <c r="AN97" s="411"/>
      <c r="AO97" s="411"/>
      <c r="AP97" s="411"/>
      <c r="AQ97" s="411"/>
    </row>
    <row r="98" spans="1:43" ht="15.75" customHeight="1">
      <c r="A98" s="411"/>
      <c r="B98" s="412"/>
      <c r="C98" s="412"/>
      <c r="D98" s="411"/>
      <c r="E98" s="411"/>
      <c r="F98" s="411"/>
      <c r="G98" s="412"/>
      <c r="H98" s="411"/>
      <c r="I98" s="411"/>
      <c r="J98" s="411"/>
      <c r="K98" s="411"/>
      <c r="L98" s="411"/>
      <c r="M98" s="411"/>
      <c r="N98" s="411"/>
      <c r="O98" s="411"/>
      <c r="P98" s="411"/>
      <c r="Q98" s="411"/>
      <c r="R98" s="411"/>
      <c r="S98" s="411"/>
      <c r="T98" s="411"/>
      <c r="U98" s="411"/>
      <c r="V98" s="411"/>
      <c r="W98" s="411"/>
      <c r="Y98" s="412"/>
      <c r="Z98" s="412"/>
      <c r="AA98" s="411"/>
      <c r="AB98" s="412"/>
      <c r="AC98" s="411"/>
      <c r="AD98" s="411"/>
      <c r="AE98" s="411"/>
      <c r="AF98" s="411"/>
      <c r="AG98" s="411"/>
      <c r="AH98" s="411"/>
      <c r="AI98" s="411"/>
      <c r="AJ98" s="411"/>
      <c r="AK98" s="411"/>
      <c r="AL98" s="411"/>
      <c r="AM98" s="411"/>
      <c r="AN98" s="411"/>
      <c r="AO98" s="411"/>
      <c r="AP98" s="411"/>
      <c r="AQ98" s="411"/>
    </row>
    <row r="99" spans="1:43" ht="15.75" customHeight="1">
      <c r="A99" s="411"/>
      <c r="B99" s="412"/>
      <c r="C99" s="412"/>
      <c r="D99" s="411"/>
      <c r="E99" s="411"/>
      <c r="F99" s="411"/>
      <c r="G99" s="412"/>
      <c r="H99" s="411"/>
      <c r="I99" s="411"/>
      <c r="J99" s="411"/>
      <c r="K99" s="411"/>
      <c r="L99" s="411"/>
      <c r="M99" s="411"/>
      <c r="N99" s="411"/>
      <c r="O99" s="411"/>
      <c r="P99" s="411"/>
      <c r="Q99" s="411"/>
      <c r="R99" s="411"/>
      <c r="S99" s="411"/>
      <c r="T99" s="411"/>
      <c r="U99" s="411"/>
      <c r="V99" s="411"/>
      <c r="W99" s="411"/>
      <c r="Y99" s="412"/>
      <c r="Z99" s="412"/>
      <c r="AA99" s="411"/>
      <c r="AB99" s="412"/>
      <c r="AC99" s="411"/>
      <c r="AD99" s="411"/>
      <c r="AE99" s="411"/>
      <c r="AF99" s="411"/>
      <c r="AG99" s="411"/>
      <c r="AH99" s="411"/>
      <c r="AI99" s="411"/>
      <c r="AJ99" s="411"/>
      <c r="AK99" s="411"/>
      <c r="AL99" s="411"/>
      <c r="AM99" s="411"/>
      <c r="AN99" s="411"/>
      <c r="AO99" s="411"/>
      <c r="AP99" s="411"/>
      <c r="AQ99" s="411"/>
    </row>
    <row r="100" spans="1:43" ht="15.75" customHeight="1">
      <c r="A100" s="411"/>
      <c r="B100" s="412"/>
      <c r="C100" s="412"/>
      <c r="D100" s="411"/>
      <c r="E100" s="411"/>
      <c r="F100" s="411"/>
      <c r="G100" s="412"/>
      <c r="H100" s="411"/>
      <c r="I100" s="411"/>
      <c r="J100" s="411"/>
      <c r="K100" s="411"/>
      <c r="L100" s="411"/>
      <c r="M100" s="411"/>
      <c r="N100" s="411"/>
      <c r="O100" s="411"/>
      <c r="P100" s="411"/>
      <c r="Q100" s="411"/>
      <c r="R100" s="411"/>
      <c r="S100" s="411"/>
      <c r="T100" s="411"/>
      <c r="U100" s="411"/>
      <c r="V100" s="411"/>
      <c r="W100" s="411"/>
      <c r="Y100" s="412"/>
      <c r="Z100" s="412"/>
      <c r="AA100" s="411"/>
      <c r="AB100" s="412"/>
      <c r="AC100" s="411"/>
      <c r="AD100" s="411"/>
      <c r="AE100" s="411"/>
      <c r="AF100" s="411"/>
      <c r="AG100" s="411"/>
      <c r="AH100" s="411"/>
      <c r="AI100" s="411"/>
      <c r="AJ100" s="411"/>
      <c r="AK100" s="411"/>
      <c r="AL100" s="411"/>
      <c r="AM100" s="411"/>
      <c r="AN100" s="411"/>
      <c r="AO100" s="411"/>
      <c r="AP100" s="411"/>
      <c r="AQ100" s="411"/>
    </row>
    <row r="101" spans="1:43" ht="15.75" customHeight="1">
      <c r="A101" s="411"/>
      <c r="B101" s="412"/>
      <c r="C101" s="412"/>
      <c r="D101" s="411"/>
      <c r="E101" s="411"/>
      <c r="F101" s="411"/>
      <c r="G101" s="412"/>
      <c r="H101" s="411"/>
      <c r="I101" s="411"/>
      <c r="J101" s="411"/>
      <c r="K101" s="411"/>
      <c r="L101" s="411"/>
      <c r="M101" s="411"/>
      <c r="N101" s="411"/>
      <c r="O101" s="411"/>
      <c r="P101" s="411"/>
      <c r="Q101" s="411"/>
      <c r="R101" s="411"/>
      <c r="S101" s="411"/>
      <c r="T101" s="411"/>
      <c r="U101" s="411"/>
      <c r="V101" s="411"/>
      <c r="W101" s="411"/>
      <c r="Y101" s="412"/>
      <c r="Z101" s="412"/>
      <c r="AA101" s="411"/>
      <c r="AB101" s="412"/>
      <c r="AC101" s="411"/>
      <c r="AD101" s="411"/>
      <c r="AE101" s="411"/>
      <c r="AF101" s="411"/>
      <c r="AG101" s="411"/>
      <c r="AH101" s="411"/>
      <c r="AI101" s="411"/>
      <c r="AJ101" s="411"/>
      <c r="AK101" s="411"/>
      <c r="AL101" s="411"/>
      <c r="AM101" s="411"/>
      <c r="AN101" s="411"/>
      <c r="AO101" s="411"/>
      <c r="AP101" s="411"/>
      <c r="AQ101" s="411"/>
    </row>
    <row r="102" spans="1:43" ht="15.75" customHeight="1">
      <c r="A102" s="411"/>
      <c r="B102" s="412"/>
      <c r="C102" s="412"/>
      <c r="D102" s="411"/>
      <c r="E102" s="411"/>
      <c r="F102" s="411"/>
      <c r="G102" s="412"/>
      <c r="H102" s="411"/>
      <c r="I102" s="411"/>
      <c r="J102" s="411"/>
      <c r="K102" s="411"/>
      <c r="L102" s="411"/>
      <c r="M102" s="411"/>
      <c r="N102" s="411"/>
      <c r="O102" s="411"/>
      <c r="P102" s="411"/>
      <c r="Q102" s="411"/>
      <c r="R102" s="411"/>
      <c r="S102" s="411"/>
      <c r="T102" s="411"/>
      <c r="U102" s="411"/>
      <c r="V102" s="411"/>
      <c r="W102" s="411"/>
      <c r="Y102" s="412"/>
      <c r="Z102" s="412"/>
      <c r="AA102" s="411"/>
      <c r="AB102" s="412"/>
      <c r="AC102" s="411"/>
      <c r="AD102" s="411"/>
      <c r="AE102" s="411"/>
      <c r="AF102" s="411"/>
      <c r="AG102" s="411"/>
      <c r="AH102" s="411"/>
      <c r="AI102" s="411"/>
      <c r="AJ102" s="411"/>
      <c r="AK102" s="411"/>
      <c r="AL102" s="411"/>
      <c r="AM102" s="411"/>
      <c r="AN102" s="411"/>
      <c r="AO102" s="411"/>
      <c r="AP102" s="411"/>
      <c r="AQ102" s="411"/>
    </row>
    <row r="103" spans="1:43" ht="15.75" customHeight="1">
      <c r="A103" s="411"/>
      <c r="B103" s="412"/>
      <c r="C103" s="412"/>
      <c r="D103" s="411"/>
      <c r="E103" s="411"/>
      <c r="F103" s="411"/>
      <c r="G103" s="412"/>
      <c r="H103" s="411"/>
      <c r="I103" s="411"/>
      <c r="J103" s="411"/>
      <c r="K103" s="411"/>
      <c r="L103" s="411"/>
      <c r="M103" s="411"/>
      <c r="N103" s="411"/>
      <c r="O103" s="411"/>
      <c r="P103" s="411"/>
      <c r="Q103" s="411"/>
      <c r="R103" s="411"/>
      <c r="S103" s="411"/>
      <c r="T103" s="411"/>
      <c r="U103" s="411"/>
      <c r="V103" s="411"/>
      <c r="W103" s="411"/>
      <c r="Y103" s="412"/>
      <c r="Z103" s="412"/>
      <c r="AA103" s="411"/>
      <c r="AB103" s="412"/>
      <c r="AC103" s="411"/>
      <c r="AD103" s="411"/>
      <c r="AE103" s="411"/>
      <c r="AF103" s="411"/>
      <c r="AG103" s="411"/>
      <c r="AH103" s="411"/>
      <c r="AI103" s="411"/>
      <c r="AJ103" s="411"/>
      <c r="AK103" s="411"/>
      <c r="AL103" s="411"/>
      <c r="AM103" s="411"/>
      <c r="AN103" s="411"/>
      <c r="AO103" s="411"/>
      <c r="AP103" s="411"/>
      <c r="AQ103" s="411"/>
    </row>
  </sheetData>
  <sheetProtection password="CC6B" sheet="1" objects="1" scenarios="1" autoFilter="0"/>
  <autoFilter ref="A5:AE53" xr:uid="{00000000-0009-0000-0000-000015000000}"/>
  <hyperlinks>
    <hyperlink ref="Y2" location="INDEX!A1" display="INDEX!A1" xr:uid="{00000000-0004-0000-1500-000000000000}"/>
  </hyperlinks>
  <pageMargins left="0.23622047244094491" right="3.937007874015748E-2" top="0.55118110236220474" bottom="0.15748031496062992" header="0" footer="0"/>
  <pageSetup paperSize="5" scale="95"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T134"/>
  <sheetViews>
    <sheetView workbookViewId="0">
      <selection activeCell="K17" sqref="K17"/>
    </sheetView>
  </sheetViews>
  <sheetFormatPr defaultColWidth="14.44140625" defaultRowHeight="15" customHeight="1"/>
  <cols>
    <col min="1" max="1" width="5.5546875" style="1" customWidth="1"/>
    <col min="2" max="2" width="7" style="1" customWidth="1"/>
    <col min="3" max="3" width="6.5546875" style="1" customWidth="1"/>
    <col min="4" max="4" width="6" style="1" customWidth="1"/>
    <col min="5" max="5" width="2.5546875" style="1" customWidth="1"/>
    <col min="6" max="6" width="2.88671875" style="1" customWidth="1"/>
    <col min="7" max="7" width="2.6640625" style="1" customWidth="1"/>
    <col min="8" max="8" width="5.109375" style="1" customWidth="1"/>
    <col min="9" max="9" width="54.5546875" style="1" customWidth="1"/>
    <col min="10" max="10" width="4.88671875" style="1" customWidth="1"/>
    <col min="11" max="11" width="6.109375" style="1" customWidth="1"/>
    <col min="12" max="12" width="3.109375" style="1" customWidth="1"/>
    <col min="13" max="13" width="5.5546875" style="1" customWidth="1"/>
    <col min="14" max="14" width="4.88671875" style="1" customWidth="1"/>
    <col min="15" max="15" width="5.6640625" style="1" customWidth="1"/>
    <col min="16" max="16" width="4.88671875" style="1" customWidth="1"/>
    <col min="17" max="20" width="9.109375" style="1" customWidth="1"/>
    <col min="21" max="16384" width="14.44140625" style="1"/>
  </cols>
  <sheetData>
    <row r="1" spans="1:20" ht="7.5" customHeight="1">
      <c r="A1" s="411"/>
      <c r="B1" s="411"/>
      <c r="C1" s="411"/>
      <c r="D1" s="411"/>
      <c r="F1" s="411"/>
      <c r="G1" s="412"/>
      <c r="H1" s="412"/>
      <c r="I1" s="411"/>
      <c r="J1" s="411"/>
      <c r="K1" s="411"/>
      <c r="L1" s="182"/>
      <c r="M1" s="182"/>
      <c r="N1" s="182"/>
      <c r="O1" s="411"/>
    </row>
    <row r="2" spans="1:20" ht="25.5" customHeight="1">
      <c r="A2" s="468"/>
      <c r="B2" s="468"/>
      <c r="C2" s="468"/>
      <c r="D2" s="411"/>
      <c r="F2" s="411"/>
      <c r="G2" s="412"/>
      <c r="H2" s="412"/>
      <c r="I2" s="469" t="s">
        <v>694</v>
      </c>
      <c r="J2" s="470"/>
      <c r="K2" s="470"/>
      <c r="L2" s="471"/>
      <c r="M2" s="471"/>
      <c r="N2" s="471"/>
      <c r="O2" s="472"/>
      <c r="P2" s="473" t="s">
        <v>828</v>
      </c>
    </row>
    <row r="3" spans="1:20" ht="6" customHeight="1">
      <c r="A3" s="411"/>
      <c r="B3" s="411"/>
      <c r="C3" s="411"/>
      <c r="D3" s="411"/>
      <c r="F3" s="411"/>
      <c r="G3" s="412"/>
      <c r="H3" s="412"/>
      <c r="I3" s="411"/>
      <c r="J3" s="411"/>
      <c r="K3" s="411"/>
      <c r="L3" s="411"/>
      <c r="M3" s="411"/>
      <c r="N3" s="411"/>
      <c r="O3" s="411"/>
    </row>
    <row r="4" spans="1:20" ht="20.100000000000001" customHeight="1">
      <c r="A4" s="411"/>
      <c r="B4" s="411"/>
      <c r="C4" s="411"/>
      <c r="D4" s="411"/>
      <c r="F4" s="411"/>
      <c r="G4" s="412"/>
      <c r="H4" s="412"/>
      <c r="I4" s="474" t="s">
        <v>693</v>
      </c>
      <c r="J4" s="475"/>
      <c r="K4" s="475"/>
      <c r="L4" s="475"/>
      <c r="M4" s="475"/>
      <c r="N4" s="475"/>
      <c r="O4" s="476"/>
    </row>
    <row r="5" spans="1:20" ht="6" customHeight="1">
      <c r="A5" s="411"/>
      <c r="B5" s="411"/>
      <c r="C5" s="411"/>
      <c r="D5" s="411"/>
      <c r="F5" s="411"/>
      <c r="G5" s="412"/>
      <c r="H5" s="412"/>
      <c r="I5" s="411"/>
      <c r="J5" s="411"/>
      <c r="K5" s="411"/>
      <c r="L5" s="411"/>
      <c r="M5" s="411"/>
      <c r="N5" s="411"/>
      <c r="O5" s="411"/>
    </row>
    <row r="6" spans="1:20" ht="8.25" customHeight="1">
      <c r="A6" s="411"/>
      <c r="B6" s="411"/>
      <c r="C6" s="411"/>
      <c r="D6" s="411"/>
      <c r="F6" s="411"/>
      <c r="G6" s="412"/>
      <c r="H6" s="412"/>
      <c r="I6" s="411"/>
      <c r="J6" s="411"/>
      <c r="K6" s="411"/>
      <c r="L6" s="182"/>
      <c r="M6" s="182"/>
      <c r="N6" s="182"/>
      <c r="O6" s="411"/>
    </row>
    <row r="7" spans="1:20" ht="16.5" customHeight="1">
      <c r="A7" s="411"/>
      <c r="B7" s="411"/>
      <c r="C7" s="411"/>
      <c r="D7" s="411"/>
      <c r="F7" s="411"/>
      <c r="G7" s="412"/>
      <c r="H7" s="477">
        <v>1</v>
      </c>
      <c r="I7" s="478" t="s">
        <v>681</v>
      </c>
      <c r="J7" s="179" t="s">
        <v>387</v>
      </c>
      <c r="K7" s="479">
        <f>SUM(P58:P62)</f>
        <v>20.273226437178089</v>
      </c>
      <c r="L7" s="179" t="s">
        <v>373</v>
      </c>
      <c r="M7" s="152" t="s">
        <v>388</v>
      </c>
      <c r="N7" s="448">
        <v>40</v>
      </c>
      <c r="O7" s="480">
        <f t="shared" ref="O7:O18" si="0">K7/N7</f>
        <v>0.50683066092945217</v>
      </c>
      <c r="Q7" s="200" t="s">
        <v>796</v>
      </c>
    </row>
    <row r="8" spans="1:20" ht="16.5" customHeight="1">
      <c r="A8" s="411"/>
      <c r="B8" s="411"/>
      <c r="C8" s="411"/>
      <c r="D8" s="411"/>
      <c r="F8" s="411"/>
      <c r="G8" s="412"/>
      <c r="H8" s="477">
        <v>2</v>
      </c>
      <c r="I8" s="478" t="s">
        <v>680</v>
      </c>
      <c r="J8" s="179" t="s">
        <v>387</v>
      </c>
      <c r="K8" s="479" t="e">
        <f>SUM(P91:P103)</f>
        <v>#DIV/0!</v>
      </c>
      <c r="L8" s="268" t="s">
        <v>678</v>
      </c>
      <c r="M8" s="152" t="s">
        <v>388</v>
      </c>
      <c r="N8" s="448">
        <f>SUM(L91:L103)</f>
        <v>45</v>
      </c>
      <c r="O8" s="480" t="e">
        <f t="shared" si="0"/>
        <v>#DIV/0!</v>
      </c>
      <c r="Q8" s="200" t="s">
        <v>796</v>
      </c>
    </row>
    <row r="9" spans="1:20" ht="16.5" customHeight="1">
      <c r="A9" s="411"/>
      <c r="B9" s="411"/>
      <c r="C9" s="411"/>
      <c r="D9" s="411"/>
      <c r="F9" s="411"/>
      <c r="G9" s="412"/>
      <c r="H9" s="477">
        <v>3</v>
      </c>
      <c r="I9" s="478" t="s">
        <v>597</v>
      </c>
      <c r="J9" s="179" t="s">
        <v>387</v>
      </c>
      <c r="K9" s="479">
        <f>SUM(P63:P87)</f>
        <v>105.34295072591851</v>
      </c>
      <c r="L9" s="179" t="s">
        <v>389</v>
      </c>
      <c r="M9" s="152" t="s">
        <v>388</v>
      </c>
      <c r="N9" s="448">
        <f>SUM(L63:L87)</f>
        <v>170</v>
      </c>
      <c r="O9" s="480">
        <f t="shared" si="0"/>
        <v>0.61966441603481481</v>
      </c>
      <c r="Q9" s="200" t="s">
        <v>796</v>
      </c>
    </row>
    <row r="10" spans="1:20" ht="16.5" customHeight="1">
      <c r="A10" s="411"/>
      <c r="B10" s="411"/>
      <c r="C10" s="411"/>
      <c r="D10" s="411"/>
      <c r="F10" s="411"/>
      <c r="G10" s="412"/>
      <c r="H10" s="477">
        <v>4</v>
      </c>
      <c r="I10" s="478" t="s">
        <v>682</v>
      </c>
      <c r="J10" s="179" t="s">
        <v>390</v>
      </c>
      <c r="K10" s="479" t="e">
        <f>SUM(P104:P110)</f>
        <v>#DIV/0!</v>
      </c>
      <c r="L10" s="179" t="s">
        <v>391</v>
      </c>
      <c r="M10" s="152" t="s">
        <v>388</v>
      </c>
      <c r="N10" s="448">
        <f>SUM(L104:L110)</f>
        <v>45</v>
      </c>
      <c r="O10" s="480" t="e">
        <f t="shared" si="0"/>
        <v>#DIV/0!</v>
      </c>
      <c r="Q10" s="200" t="s">
        <v>796</v>
      </c>
    </row>
    <row r="11" spans="1:20" ht="16.5" customHeight="1">
      <c r="A11" s="411"/>
      <c r="B11" s="411"/>
      <c r="C11" s="411"/>
      <c r="D11" s="411"/>
      <c r="F11" s="411"/>
      <c r="G11" s="412"/>
      <c r="H11" s="477">
        <v>5</v>
      </c>
      <c r="I11" s="478" t="s">
        <v>598</v>
      </c>
      <c r="J11" s="179" t="s">
        <v>392</v>
      </c>
      <c r="K11" s="479" t="e">
        <f>P111+P112+P119+P127+P128</f>
        <v>#DIV/0!</v>
      </c>
      <c r="L11" s="179" t="s">
        <v>398</v>
      </c>
      <c r="M11" s="152" t="s">
        <v>388</v>
      </c>
      <c r="N11" s="448">
        <f>L111+L112+L119+L127+L128</f>
        <v>40</v>
      </c>
      <c r="O11" s="480" t="e">
        <f t="shared" si="0"/>
        <v>#DIV/0!</v>
      </c>
      <c r="Q11" s="200" t="s">
        <v>796</v>
      </c>
    </row>
    <row r="12" spans="1:20" ht="16.5" customHeight="1">
      <c r="A12" s="411"/>
      <c r="B12" s="411"/>
      <c r="C12" s="411"/>
      <c r="D12" s="411"/>
      <c r="F12" s="411"/>
      <c r="G12" s="412"/>
      <c r="H12" s="477">
        <v>6</v>
      </c>
      <c r="I12" s="478" t="s">
        <v>599</v>
      </c>
      <c r="J12" s="179" t="s">
        <v>392</v>
      </c>
      <c r="K12" s="479" t="e">
        <f>P126</f>
        <v>#DIV/0!</v>
      </c>
      <c r="L12" s="179" t="s">
        <v>394</v>
      </c>
      <c r="M12" s="152" t="s">
        <v>388</v>
      </c>
      <c r="N12" s="448">
        <f>L126</f>
        <v>10</v>
      </c>
      <c r="O12" s="480" t="e">
        <f t="shared" si="0"/>
        <v>#DIV/0!</v>
      </c>
      <c r="Q12" s="200" t="s">
        <v>796</v>
      </c>
      <c r="T12" s="481"/>
    </row>
    <row r="13" spans="1:20" ht="16.5" customHeight="1">
      <c r="A13" s="411"/>
      <c r="B13" s="411"/>
      <c r="C13" s="411"/>
      <c r="D13" s="411"/>
      <c r="F13" s="411"/>
      <c r="G13" s="412"/>
      <c r="H13" s="477">
        <v>7</v>
      </c>
      <c r="I13" s="478" t="s">
        <v>600</v>
      </c>
      <c r="J13" s="179" t="s">
        <v>392</v>
      </c>
      <c r="K13" s="479" t="e">
        <f>P113+P114+P120+P121+P125+P115</f>
        <v>#DIV/0!</v>
      </c>
      <c r="L13" s="179" t="s">
        <v>393</v>
      </c>
      <c r="M13" s="152" t="s">
        <v>388</v>
      </c>
      <c r="N13" s="448">
        <f>L113+L114+L120+L121+L125+L115</f>
        <v>30</v>
      </c>
      <c r="O13" s="480" t="e">
        <f t="shared" si="0"/>
        <v>#DIV/0!</v>
      </c>
      <c r="Q13" s="200" t="s">
        <v>796</v>
      </c>
    </row>
    <row r="14" spans="1:20" ht="16.5" customHeight="1">
      <c r="A14" s="411"/>
      <c r="B14" s="411"/>
      <c r="C14" s="411"/>
      <c r="D14" s="411"/>
      <c r="F14" s="411"/>
      <c r="G14" s="412"/>
      <c r="H14" s="477">
        <v>8</v>
      </c>
      <c r="I14" s="478" t="s">
        <v>601</v>
      </c>
      <c r="J14" s="179" t="s">
        <v>392</v>
      </c>
      <c r="K14" s="479" t="e">
        <f>P129+P130</f>
        <v>#DIV/0!</v>
      </c>
      <c r="L14" s="179" t="s">
        <v>397</v>
      </c>
      <c r="M14" s="152" t="s">
        <v>388</v>
      </c>
      <c r="N14" s="448">
        <f>L129+L130</f>
        <v>15</v>
      </c>
      <c r="O14" s="480" t="e">
        <f t="shared" si="0"/>
        <v>#DIV/0!</v>
      </c>
      <c r="Q14" s="200" t="s">
        <v>796</v>
      </c>
    </row>
    <row r="15" spans="1:20" ht="16.5" customHeight="1">
      <c r="A15" s="411"/>
      <c r="B15" s="411"/>
      <c r="C15" s="411"/>
      <c r="D15" s="411"/>
      <c r="F15" s="411"/>
      <c r="G15" s="412"/>
      <c r="H15" s="477">
        <v>9</v>
      </c>
      <c r="I15" s="478" t="s">
        <v>602</v>
      </c>
      <c r="J15" s="179" t="s">
        <v>392</v>
      </c>
      <c r="K15" s="479" t="e">
        <f>P116+P117</f>
        <v>#DIV/0!</v>
      </c>
      <c r="L15" s="179" t="s">
        <v>395</v>
      </c>
      <c r="M15" s="152" t="s">
        <v>388</v>
      </c>
      <c r="N15" s="448">
        <f>L116+L117</f>
        <v>20</v>
      </c>
      <c r="O15" s="480" t="e">
        <f t="shared" si="0"/>
        <v>#DIV/0!</v>
      </c>
      <c r="Q15" s="200" t="s">
        <v>796</v>
      </c>
    </row>
    <row r="16" spans="1:20" ht="16.5" customHeight="1">
      <c r="A16" s="411"/>
      <c r="B16" s="411"/>
      <c r="C16" s="411"/>
      <c r="D16" s="411"/>
      <c r="F16" s="411"/>
      <c r="G16" s="412"/>
      <c r="H16" s="477">
        <v>10</v>
      </c>
      <c r="I16" s="478" t="s">
        <v>603</v>
      </c>
      <c r="J16" s="179" t="s">
        <v>392</v>
      </c>
      <c r="K16" s="479" t="e">
        <f>P118</f>
        <v>#DIV/0!</v>
      </c>
      <c r="L16" s="179" t="s">
        <v>395</v>
      </c>
      <c r="M16" s="152" t="s">
        <v>388</v>
      </c>
      <c r="N16" s="448">
        <f>L118</f>
        <v>10</v>
      </c>
      <c r="O16" s="480" t="e">
        <f t="shared" si="0"/>
        <v>#DIV/0!</v>
      </c>
      <c r="Q16" s="200" t="s">
        <v>796</v>
      </c>
    </row>
    <row r="17" spans="1:17" ht="16.5" customHeight="1">
      <c r="A17" s="411"/>
      <c r="B17" s="411"/>
      <c r="C17" s="411"/>
      <c r="D17" s="411"/>
      <c r="F17" s="411"/>
      <c r="G17" s="412"/>
      <c r="H17" s="477">
        <v>11</v>
      </c>
      <c r="I17" s="478" t="s">
        <v>604</v>
      </c>
      <c r="J17" s="179" t="s">
        <v>392</v>
      </c>
      <c r="K17" s="479" t="e">
        <f>P122+P123</f>
        <v>#DIV/0!</v>
      </c>
      <c r="L17" s="179" t="s">
        <v>396</v>
      </c>
      <c r="M17" s="152" t="s">
        <v>388</v>
      </c>
      <c r="N17" s="448">
        <f>L122+L123</f>
        <v>20</v>
      </c>
      <c r="O17" s="480" t="e">
        <f t="shared" si="0"/>
        <v>#DIV/0!</v>
      </c>
      <c r="Q17" s="200" t="s">
        <v>796</v>
      </c>
    </row>
    <row r="18" spans="1:17" ht="16.5" customHeight="1">
      <c r="A18" s="411"/>
      <c r="B18" s="411"/>
      <c r="C18" s="411"/>
      <c r="D18" s="411"/>
      <c r="F18" s="411"/>
      <c r="G18" s="412"/>
      <c r="H18" s="477">
        <v>12</v>
      </c>
      <c r="I18" s="478" t="s">
        <v>605</v>
      </c>
      <c r="J18" s="179" t="s">
        <v>392</v>
      </c>
      <c r="K18" s="479">
        <f>P124</f>
        <v>0</v>
      </c>
      <c r="L18" s="179" t="s">
        <v>399</v>
      </c>
      <c r="M18" s="152" t="s">
        <v>388</v>
      </c>
      <c r="N18" s="482">
        <f>L124</f>
        <v>20</v>
      </c>
      <c r="O18" s="480">
        <f t="shared" si="0"/>
        <v>0</v>
      </c>
      <c r="P18" s="411"/>
      <c r="Q18" s="200" t="s">
        <v>796</v>
      </c>
    </row>
    <row r="19" spans="1:17" ht="16.5" customHeight="1">
      <c r="A19" s="411"/>
      <c r="B19" s="411"/>
      <c r="C19" s="411"/>
      <c r="D19" s="411"/>
      <c r="F19" s="411"/>
      <c r="G19" s="411"/>
      <c r="H19" s="411"/>
      <c r="I19" s="483" t="s">
        <v>594</v>
      </c>
      <c r="J19" s="411"/>
      <c r="K19" s="411"/>
      <c r="L19" s="411"/>
      <c r="M19" s="411"/>
      <c r="N19" s="411"/>
      <c r="O19" s="484"/>
      <c r="P19" s="411"/>
    </row>
    <row r="20" spans="1:17" ht="16.5" customHeight="1">
      <c r="A20" s="411"/>
      <c r="B20" s="411"/>
      <c r="C20" s="411"/>
      <c r="D20" s="411"/>
      <c r="F20" s="411"/>
      <c r="G20" s="411"/>
      <c r="H20" s="485">
        <v>13</v>
      </c>
      <c r="I20" s="486" t="s">
        <v>595</v>
      </c>
      <c r="J20" s="179" t="s">
        <v>392</v>
      </c>
      <c r="K20" s="487">
        <f>IF('UPHC,PHC,CHC,SDH'!V55&gt;100%,10,'UPHC,PHC,CHC,SDH'!V55*N20)</f>
        <v>0</v>
      </c>
      <c r="L20" s="179" t="s">
        <v>399</v>
      </c>
      <c r="M20" s="152" t="s">
        <v>388</v>
      </c>
      <c r="N20" s="482">
        <f>L126</f>
        <v>10</v>
      </c>
      <c r="O20" s="480">
        <f>K20/N20</f>
        <v>0</v>
      </c>
      <c r="P20" s="411"/>
      <c r="Q20" s="200" t="s">
        <v>796</v>
      </c>
    </row>
    <row r="21" spans="1:17" ht="16.5" customHeight="1">
      <c r="A21" s="411"/>
      <c r="B21" s="411"/>
      <c r="C21" s="411"/>
      <c r="D21" s="411"/>
      <c r="F21" s="411"/>
      <c r="G21" s="411"/>
      <c r="H21" s="485">
        <v>14</v>
      </c>
      <c r="I21" s="486" t="s">
        <v>596</v>
      </c>
      <c r="J21" s="179" t="s">
        <v>392</v>
      </c>
      <c r="K21" s="487">
        <f>IF('UPHC,PHC,CHC,SDH'!V56&gt;100%,10,'UPHC,PHC,CHC,SDH'!V56*N21)</f>
        <v>0</v>
      </c>
      <c r="L21" s="179" t="s">
        <v>399</v>
      </c>
      <c r="M21" s="152" t="s">
        <v>388</v>
      </c>
      <c r="N21" s="482">
        <f>L127</f>
        <v>10</v>
      </c>
      <c r="O21" s="480">
        <f>K21/N21</f>
        <v>0</v>
      </c>
      <c r="P21" s="411"/>
      <c r="Q21" s="200" t="s">
        <v>796</v>
      </c>
    </row>
    <row r="22" spans="1:17" ht="16.5" customHeight="1">
      <c r="A22" s="411"/>
      <c r="B22" s="411"/>
      <c r="C22" s="411"/>
      <c r="D22" s="411"/>
      <c r="F22" s="411"/>
      <c r="G22" s="411"/>
      <c r="H22" s="411"/>
      <c r="I22" s="411"/>
      <c r="J22" s="411"/>
      <c r="K22" s="411"/>
      <c r="L22" s="411"/>
      <c r="M22" s="411"/>
      <c r="N22" s="411"/>
      <c r="O22" s="484"/>
      <c r="P22" s="411"/>
    </row>
    <row r="23" spans="1:17" ht="16.5" customHeight="1">
      <c r="A23" s="411"/>
      <c r="B23" s="411"/>
      <c r="C23" s="411"/>
      <c r="D23" s="411"/>
      <c r="F23" s="411"/>
      <c r="G23" s="411"/>
      <c r="H23" s="488" t="s">
        <v>400</v>
      </c>
      <c r="I23" s="489" t="s">
        <v>606</v>
      </c>
      <c r="J23" s="490"/>
      <c r="K23" s="491" t="e">
        <f>K7+K9+K10</f>
        <v>#DIV/0!</v>
      </c>
      <c r="L23" s="492"/>
      <c r="M23" s="152" t="s">
        <v>388</v>
      </c>
      <c r="N23" s="493">
        <f>SUM(L58:L110)</f>
        <v>300</v>
      </c>
      <c r="O23" s="494" t="e">
        <f>K23/N23</f>
        <v>#DIV/0!</v>
      </c>
      <c r="P23" s="411"/>
      <c r="Q23" s="200" t="s">
        <v>796</v>
      </c>
    </row>
    <row r="24" spans="1:17" ht="16.5" customHeight="1">
      <c r="A24" s="411"/>
      <c r="B24" s="411"/>
      <c r="C24" s="411"/>
      <c r="D24" s="411"/>
      <c r="F24" s="411"/>
      <c r="G24" s="412"/>
      <c r="H24" s="488" t="s">
        <v>401</v>
      </c>
      <c r="I24" s="489" t="s">
        <v>402</v>
      </c>
      <c r="J24" s="490"/>
      <c r="K24" s="495" t="e">
        <f>SUM(P111:P130)</f>
        <v>#DIV/0!</v>
      </c>
      <c r="L24" s="490"/>
      <c r="M24" s="152" t="s">
        <v>388</v>
      </c>
      <c r="N24" s="493">
        <f>SUM(L111:L130)</f>
        <v>165</v>
      </c>
      <c r="O24" s="494" t="e">
        <f>K24/N24</f>
        <v>#DIV/0!</v>
      </c>
      <c r="Q24" s="200" t="s">
        <v>796</v>
      </c>
    </row>
    <row r="25" spans="1:17" ht="16.5" customHeight="1">
      <c r="A25" s="411"/>
      <c r="B25" s="411"/>
      <c r="C25" s="411"/>
      <c r="D25" s="411"/>
      <c r="F25" s="411"/>
      <c r="G25" s="412"/>
      <c r="H25" s="496"/>
      <c r="I25" s="489" t="s">
        <v>403</v>
      </c>
      <c r="J25" s="490"/>
      <c r="K25" s="495" t="e">
        <f>SUM(P58:P130)</f>
        <v>#DIV/0!</v>
      </c>
      <c r="L25" s="490"/>
      <c r="M25" s="152" t="s">
        <v>388</v>
      </c>
      <c r="N25" s="493">
        <f>SUM(L58:L130)</f>
        <v>465</v>
      </c>
      <c r="O25" s="494" t="e">
        <f>K25/N25</f>
        <v>#DIV/0!</v>
      </c>
      <c r="Q25" s="200" t="s">
        <v>796</v>
      </c>
    </row>
    <row r="26" spans="1:17" ht="15" customHeight="1">
      <c r="A26" s="411"/>
      <c r="B26" s="411"/>
      <c r="C26" s="411"/>
      <c r="D26" s="411"/>
      <c r="F26" s="411"/>
      <c r="G26" s="412"/>
      <c r="H26" s="412"/>
      <c r="I26" s="497"/>
      <c r="J26" s="497"/>
      <c r="K26" s="497"/>
      <c r="L26" s="497"/>
      <c r="M26" s="497"/>
      <c r="N26" s="497"/>
      <c r="O26" s="498"/>
      <c r="P26" s="497"/>
      <c r="Q26" s="497"/>
    </row>
    <row r="27" spans="1:17" ht="19.5" customHeight="1">
      <c r="A27" s="411"/>
      <c r="B27" s="411"/>
      <c r="C27" s="411"/>
      <c r="D27" s="411"/>
      <c r="F27" s="411"/>
      <c r="G27" s="412"/>
      <c r="H27" s="412"/>
      <c r="I27" s="499" t="s">
        <v>679</v>
      </c>
      <c r="J27" s="475"/>
      <c r="K27" s="475"/>
      <c r="L27" s="475"/>
      <c r="M27" s="475"/>
      <c r="N27" s="475"/>
      <c r="O27" s="500"/>
      <c r="P27" s="411"/>
    </row>
    <row r="28" spans="1:17" ht="6.9" customHeight="1">
      <c r="A28" s="411"/>
      <c r="B28" s="411"/>
      <c r="C28" s="411"/>
      <c r="D28" s="411"/>
      <c r="F28" s="411"/>
      <c r="G28" s="412"/>
      <c r="H28" s="412"/>
      <c r="I28" s="497"/>
      <c r="J28" s="411"/>
      <c r="K28" s="501"/>
      <c r="L28" s="501"/>
      <c r="M28" s="501"/>
      <c r="N28" s="501"/>
      <c r="O28" s="502"/>
      <c r="P28" s="501"/>
    </row>
    <row r="29" spans="1:17" ht="14.4" customHeight="1">
      <c r="A29" s="411"/>
      <c r="B29" s="411"/>
      <c r="C29" s="411"/>
      <c r="D29" s="411"/>
      <c r="F29" s="411"/>
      <c r="G29" s="152">
        <v>1</v>
      </c>
      <c r="H29" s="152" t="s">
        <v>165</v>
      </c>
      <c r="I29" s="503" t="s">
        <v>404</v>
      </c>
      <c r="J29" s="244"/>
      <c r="K29" s="504" t="e">
        <f>P63+P111+P112</f>
        <v>#DIV/0!</v>
      </c>
      <c r="L29" s="505"/>
      <c r="M29" s="152" t="s">
        <v>388</v>
      </c>
      <c r="N29" s="482">
        <f>L63+L111+L112</f>
        <v>15</v>
      </c>
      <c r="O29" s="480" t="e">
        <f t="shared" ref="O29:O47" si="1">K29/N29</f>
        <v>#DIV/0!</v>
      </c>
      <c r="P29" s="501"/>
      <c r="Q29" s="200" t="s">
        <v>796</v>
      </c>
    </row>
    <row r="30" spans="1:17" ht="14.4" customHeight="1">
      <c r="A30" s="411"/>
      <c r="B30" s="411"/>
      <c r="C30" s="411"/>
      <c r="D30" s="411"/>
      <c r="F30" s="411"/>
      <c r="G30" s="152">
        <v>2</v>
      </c>
      <c r="H30" s="152" t="s">
        <v>169</v>
      </c>
      <c r="I30" s="503" t="s">
        <v>405</v>
      </c>
      <c r="J30" s="244"/>
      <c r="K30" s="504" t="e">
        <f>P64+P65+P66+P67+P68+P69+P70+P71+P72+P95+P96+P99+P100+P101+P113+P114+P120+P121</f>
        <v>#DIV/0!</v>
      </c>
      <c r="L30" s="505"/>
      <c r="M30" s="152" t="s">
        <v>388</v>
      </c>
      <c r="N30" s="482">
        <f>L64+L65+L66+L67+L68+L69+L70+L71+L72+L95+L96+L99+L100+L101+L113+L114+L120+L121</f>
        <v>101</v>
      </c>
      <c r="O30" s="480" t="e">
        <f t="shared" si="1"/>
        <v>#DIV/0!</v>
      </c>
      <c r="P30" s="501"/>
      <c r="Q30" s="200" t="s">
        <v>796</v>
      </c>
    </row>
    <row r="31" spans="1:17" ht="14.4" customHeight="1">
      <c r="A31" s="411"/>
      <c r="B31" s="411"/>
      <c r="C31" s="411"/>
      <c r="D31" s="411"/>
      <c r="F31" s="411"/>
      <c r="G31" s="152">
        <v>3</v>
      </c>
      <c r="H31" s="152" t="s">
        <v>173</v>
      </c>
      <c r="I31" s="503" t="s">
        <v>406</v>
      </c>
      <c r="J31" s="244"/>
      <c r="K31" s="504" t="e">
        <f>P73+P74+P75+P76+P77+P78+P102+P115</f>
        <v>#DIV/0!</v>
      </c>
      <c r="L31" s="505"/>
      <c r="M31" s="152" t="s">
        <v>388</v>
      </c>
      <c r="N31" s="482">
        <f>L73+L74+L75+L76+L77+L78+L102+L115</f>
        <v>45</v>
      </c>
      <c r="O31" s="480" t="e">
        <f t="shared" si="1"/>
        <v>#DIV/0!</v>
      </c>
      <c r="P31" s="501"/>
      <c r="Q31" s="200" t="s">
        <v>796</v>
      </c>
    </row>
    <row r="32" spans="1:17" ht="14.4" customHeight="1">
      <c r="A32" s="411"/>
      <c r="B32" s="411"/>
      <c r="C32" s="411"/>
      <c r="D32" s="411"/>
      <c r="F32" s="411"/>
      <c r="G32" s="152">
        <v>4</v>
      </c>
      <c r="H32" s="152" t="s">
        <v>181</v>
      </c>
      <c r="I32" s="503" t="s">
        <v>407</v>
      </c>
      <c r="J32" s="244"/>
      <c r="K32" s="504" t="e">
        <f>P58+P59+P60+P61+P62+P91+P92+P93+P94+P97+P98</f>
        <v>#DIV/0!</v>
      </c>
      <c r="L32" s="505"/>
      <c r="M32" s="152" t="s">
        <v>388</v>
      </c>
      <c r="N32" s="482">
        <f>L58+L59+L60+L61+L62+L91+L92+L93+L94+L97+L98</f>
        <v>56</v>
      </c>
      <c r="O32" s="480" t="e">
        <f t="shared" si="1"/>
        <v>#DIV/0!</v>
      </c>
      <c r="P32" s="501"/>
      <c r="Q32" s="200" t="s">
        <v>796</v>
      </c>
    </row>
    <row r="33" spans="1:17" ht="14.4" customHeight="1">
      <c r="A33" s="411"/>
      <c r="B33" s="411"/>
      <c r="C33" s="411"/>
      <c r="D33" s="411"/>
      <c r="F33" s="411"/>
      <c r="G33" s="152">
        <v>5</v>
      </c>
      <c r="H33" s="244" t="s">
        <v>347</v>
      </c>
      <c r="I33" s="503" t="s">
        <v>408</v>
      </c>
      <c r="J33" s="244"/>
      <c r="K33" s="504" t="e">
        <f>P79+P103+P116</f>
        <v>#DIV/0!</v>
      </c>
      <c r="L33" s="505"/>
      <c r="M33" s="152" t="s">
        <v>388</v>
      </c>
      <c r="N33" s="482">
        <f>L79+L103+L116</f>
        <v>25</v>
      </c>
      <c r="O33" s="480" t="e">
        <f t="shared" si="1"/>
        <v>#DIV/0!</v>
      </c>
      <c r="P33" s="501"/>
      <c r="Q33" s="200" t="s">
        <v>796</v>
      </c>
    </row>
    <row r="34" spans="1:17" ht="14.4" customHeight="1">
      <c r="A34" s="411"/>
      <c r="B34" s="411"/>
      <c r="C34" s="411"/>
      <c r="D34" s="411"/>
      <c r="F34" s="411"/>
      <c r="G34" s="152">
        <v>6</v>
      </c>
      <c r="H34" s="152" t="s">
        <v>176</v>
      </c>
      <c r="I34" s="503" t="s">
        <v>409</v>
      </c>
      <c r="J34" s="244"/>
      <c r="K34" s="504" t="e">
        <f>P80+P117</f>
        <v>#DIV/0!</v>
      </c>
      <c r="L34" s="505"/>
      <c r="M34" s="152" t="s">
        <v>388</v>
      </c>
      <c r="N34" s="482">
        <f>L80+L117</f>
        <v>20</v>
      </c>
      <c r="O34" s="480" t="e">
        <f t="shared" si="1"/>
        <v>#DIV/0!</v>
      </c>
      <c r="P34" s="501"/>
      <c r="Q34" s="200" t="s">
        <v>796</v>
      </c>
    </row>
    <row r="35" spans="1:17" ht="14.4" customHeight="1">
      <c r="A35" s="411"/>
      <c r="B35" s="411"/>
      <c r="C35" s="411"/>
      <c r="D35" s="411"/>
      <c r="F35" s="411"/>
      <c r="G35" s="152">
        <v>7</v>
      </c>
      <c r="H35" s="152" t="s">
        <v>410</v>
      </c>
      <c r="I35" s="503" t="s">
        <v>411</v>
      </c>
      <c r="J35" s="244"/>
      <c r="K35" s="504" t="e">
        <f>P81+P82+P118+P119</f>
        <v>#DIV/0!</v>
      </c>
      <c r="L35" s="505"/>
      <c r="M35" s="152" t="s">
        <v>388</v>
      </c>
      <c r="N35" s="482">
        <f>L81+L82+L118+L119</f>
        <v>38</v>
      </c>
      <c r="O35" s="480" t="e">
        <f t="shared" si="1"/>
        <v>#DIV/0!</v>
      </c>
      <c r="P35" s="501"/>
      <c r="Q35" s="200" t="s">
        <v>796</v>
      </c>
    </row>
    <row r="36" spans="1:17" ht="14.4" customHeight="1">
      <c r="A36" s="411"/>
      <c r="B36" s="411"/>
      <c r="C36" s="411"/>
      <c r="D36" s="411"/>
      <c r="F36" s="411"/>
      <c r="G36" s="152">
        <v>8</v>
      </c>
      <c r="H36" s="244" t="s">
        <v>196</v>
      </c>
      <c r="I36" s="503" t="s">
        <v>412</v>
      </c>
      <c r="J36" s="244"/>
      <c r="K36" s="504" t="e">
        <f>P83+P104</f>
        <v>#DIV/0!</v>
      </c>
      <c r="L36" s="505"/>
      <c r="M36" s="152" t="s">
        <v>388</v>
      </c>
      <c r="N36" s="482">
        <f>L83+L104</f>
        <v>10</v>
      </c>
      <c r="O36" s="480" t="e">
        <f t="shared" si="1"/>
        <v>#DIV/0!</v>
      </c>
      <c r="P36" s="501"/>
      <c r="Q36" s="200" t="s">
        <v>796</v>
      </c>
    </row>
    <row r="37" spans="1:17" ht="14.4" customHeight="1">
      <c r="A37" s="411"/>
      <c r="B37" s="411"/>
      <c r="C37" s="411"/>
      <c r="D37" s="411"/>
      <c r="F37" s="411"/>
      <c r="G37" s="152">
        <v>9</v>
      </c>
      <c r="H37" s="244" t="s">
        <v>197</v>
      </c>
      <c r="I37" s="503" t="s">
        <v>413</v>
      </c>
      <c r="J37" s="244"/>
      <c r="K37" s="504" t="e">
        <f>P84+P105</f>
        <v>#DIV/0!</v>
      </c>
      <c r="L37" s="505"/>
      <c r="M37" s="152" t="s">
        <v>388</v>
      </c>
      <c r="N37" s="482">
        <f>L84+L105</f>
        <v>10</v>
      </c>
      <c r="O37" s="480" t="e">
        <f t="shared" si="1"/>
        <v>#DIV/0!</v>
      </c>
      <c r="P37" s="501"/>
      <c r="Q37" s="200" t="s">
        <v>796</v>
      </c>
    </row>
    <row r="38" spans="1:17" ht="14.4" customHeight="1">
      <c r="A38" s="411"/>
      <c r="B38" s="411"/>
      <c r="C38" s="411"/>
      <c r="D38" s="411"/>
      <c r="F38" s="411"/>
      <c r="G38" s="152">
        <v>10</v>
      </c>
      <c r="H38" s="152" t="s">
        <v>198</v>
      </c>
      <c r="I38" s="503" t="s">
        <v>414</v>
      </c>
      <c r="J38" s="244"/>
      <c r="K38" s="504" t="e">
        <f>P85+P106</f>
        <v>#DIV/0!</v>
      </c>
      <c r="L38" s="505"/>
      <c r="M38" s="152" t="s">
        <v>388</v>
      </c>
      <c r="N38" s="482">
        <f>L85+L106</f>
        <v>10</v>
      </c>
      <c r="O38" s="480" t="e">
        <f t="shared" si="1"/>
        <v>#DIV/0!</v>
      </c>
      <c r="P38" s="501"/>
      <c r="Q38" s="200" t="s">
        <v>796</v>
      </c>
    </row>
    <row r="39" spans="1:17" ht="14.4" customHeight="1">
      <c r="A39" s="411"/>
      <c r="B39" s="411"/>
      <c r="C39" s="411"/>
      <c r="D39" s="411"/>
      <c r="F39" s="411"/>
      <c r="G39" s="152">
        <v>11</v>
      </c>
      <c r="H39" s="244" t="s">
        <v>350</v>
      </c>
      <c r="I39" s="503" t="s">
        <v>415</v>
      </c>
      <c r="J39" s="244"/>
      <c r="K39" s="504" t="e">
        <f>P86+P107+P129+P108+P109</f>
        <v>#DIV/0!</v>
      </c>
      <c r="L39" s="477"/>
      <c r="M39" s="152" t="s">
        <v>388</v>
      </c>
      <c r="N39" s="482">
        <f>L86+L107+L129+L108+L109</f>
        <v>45</v>
      </c>
      <c r="O39" s="480" t="e">
        <f t="shared" si="1"/>
        <v>#DIV/0!</v>
      </c>
      <c r="P39" s="411"/>
      <c r="Q39" s="200" t="s">
        <v>796</v>
      </c>
    </row>
    <row r="40" spans="1:17" ht="14.4" customHeight="1">
      <c r="A40" s="411"/>
      <c r="B40" s="411"/>
      <c r="C40" s="411"/>
      <c r="D40" s="411"/>
      <c r="F40" s="411"/>
      <c r="G40" s="152">
        <v>12</v>
      </c>
      <c r="H40" s="152" t="s">
        <v>186</v>
      </c>
      <c r="I40" s="503" t="s">
        <v>416</v>
      </c>
      <c r="J40" s="244"/>
      <c r="K40" s="504" t="e">
        <f>P122+P123</f>
        <v>#DIV/0!</v>
      </c>
      <c r="L40" s="477"/>
      <c r="M40" s="152" t="s">
        <v>388</v>
      </c>
      <c r="N40" s="482">
        <f>L122+L123</f>
        <v>20</v>
      </c>
      <c r="O40" s="480" t="e">
        <f t="shared" si="1"/>
        <v>#DIV/0!</v>
      </c>
      <c r="P40" s="411"/>
      <c r="Q40" s="200" t="s">
        <v>796</v>
      </c>
    </row>
    <row r="41" spans="1:17" ht="14.4" customHeight="1">
      <c r="A41" s="411"/>
      <c r="B41" s="411"/>
      <c r="C41" s="411"/>
      <c r="D41" s="411"/>
      <c r="F41" s="411"/>
      <c r="G41" s="152">
        <v>13</v>
      </c>
      <c r="H41" s="152" t="s">
        <v>189</v>
      </c>
      <c r="I41" s="503" t="s">
        <v>417</v>
      </c>
      <c r="J41" s="244"/>
      <c r="K41" s="504">
        <f>P124</f>
        <v>0</v>
      </c>
      <c r="L41" s="477"/>
      <c r="M41" s="152" t="s">
        <v>388</v>
      </c>
      <c r="N41" s="482">
        <f>L124</f>
        <v>20</v>
      </c>
      <c r="O41" s="480">
        <f t="shared" si="1"/>
        <v>0</v>
      </c>
      <c r="P41" s="411"/>
      <c r="Q41" s="200" t="s">
        <v>796</v>
      </c>
    </row>
    <row r="42" spans="1:17" ht="14.4" customHeight="1">
      <c r="A42" s="411"/>
      <c r="B42" s="411"/>
      <c r="C42" s="411"/>
      <c r="D42" s="411"/>
      <c r="F42" s="411"/>
      <c r="G42" s="152">
        <v>14</v>
      </c>
      <c r="H42" s="152" t="s">
        <v>191</v>
      </c>
      <c r="I42" s="503" t="s">
        <v>418</v>
      </c>
      <c r="J42" s="244"/>
      <c r="K42" s="504">
        <f>P125</f>
        <v>0</v>
      </c>
      <c r="L42" s="477"/>
      <c r="M42" s="152" t="s">
        <v>388</v>
      </c>
      <c r="N42" s="482">
        <f>L125</f>
        <v>5</v>
      </c>
      <c r="O42" s="480">
        <f t="shared" si="1"/>
        <v>0</v>
      </c>
      <c r="P42" s="411"/>
      <c r="Q42" s="200" t="s">
        <v>796</v>
      </c>
    </row>
    <row r="43" spans="1:17" ht="14.4" customHeight="1">
      <c r="A43" s="411"/>
      <c r="B43" s="411"/>
      <c r="C43" s="411"/>
      <c r="D43" s="411"/>
      <c r="F43" s="411"/>
      <c r="G43" s="152">
        <v>15</v>
      </c>
      <c r="H43" s="152" t="s">
        <v>192</v>
      </c>
      <c r="I43" s="503" t="s">
        <v>419</v>
      </c>
      <c r="J43" s="244"/>
      <c r="K43" s="504" t="e">
        <f>P126</f>
        <v>#DIV/0!</v>
      </c>
      <c r="L43" s="477"/>
      <c r="M43" s="152" t="s">
        <v>388</v>
      </c>
      <c r="N43" s="482">
        <f>L126</f>
        <v>10</v>
      </c>
      <c r="O43" s="480" t="e">
        <f t="shared" si="1"/>
        <v>#DIV/0!</v>
      </c>
      <c r="P43" s="411"/>
      <c r="Q43" s="200" t="s">
        <v>796</v>
      </c>
    </row>
    <row r="44" spans="1:17" ht="14.4" customHeight="1">
      <c r="A44" s="411"/>
      <c r="B44" s="411"/>
      <c r="C44" s="411"/>
      <c r="D44" s="411"/>
      <c r="F44" s="411"/>
      <c r="G44" s="152">
        <v>16</v>
      </c>
      <c r="H44" s="152" t="s">
        <v>194</v>
      </c>
      <c r="I44" s="503" t="s">
        <v>420</v>
      </c>
      <c r="J44" s="244"/>
      <c r="K44" s="504" t="e">
        <f>P127</f>
        <v>#DIV/0!</v>
      </c>
      <c r="L44" s="477"/>
      <c r="M44" s="152" t="s">
        <v>388</v>
      </c>
      <c r="N44" s="482">
        <f>L127</f>
        <v>10</v>
      </c>
      <c r="O44" s="480" t="e">
        <f t="shared" si="1"/>
        <v>#DIV/0!</v>
      </c>
      <c r="P44" s="411"/>
      <c r="Q44" s="200" t="s">
        <v>796</v>
      </c>
    </row>
    <row r="45" spans="1:17" ht="14.4" customHeight="1">
      <c r="A45" s="411"/>
      <c r="B45" s="411"/>
      <c r="C45" s="411"/>
      <c r="D45" s="411"/>
      <c r="F45" s="411"/>
      <c r="G45" s="152">
        <v>17</v>
      </c>
      <c r="H45" s="152" t="s">
        <v>791</v>
      </c>
      <c r="I45" s="503" t="s">
        <v>421</v>
      </c>
      <c r="J45" s="244"/>
      <c r="K45" s="504" t="e">
        <f>P128</f>
        <v>#DIV/0!</v>
      </c>
      <c r="L45" s="477"/>
      <c r="M45" s="152" t="s">
        <v>388</v>
      </c>
      <c r="N45" s="482">
        <f>L128</f>
        <v>10</v>
      </c>
      <c r="O45" s="480" t="e">
        <f t="shared" si="1"/>
        <v>#DIV/0!</v>
      </c>
      <c r="P45" s="411"/>
      <c r="Q45" s="200" t="s">
        <v>796</v>
      </c>
    </row>
    <row r="46" spans="1:17" ht="14.4" customHeight="1">
      <c r="A46" s="411"/>
      <c r="B46" s="411"/>
      <c r="C46" s="411"/>
      <c r="D46" s="411"/>
      <c r="F46" s="411"/>
      <c r="G46" s="152">
        <v>18</v>
      </c>
      <c r="H46" s="152" t="s">
        <v>200</v>
      </c>
      <c r="I46" s="503" t="s">
        <v>200</v>
      </c>
      <c r="J46" s="244"/>
      <c r="K46" s="504" t="e">
        <f>P87+P110+P130</f>
        <v>#DIV/0!</v>
      </c>
      <c r="L46" s="477"/>
      <c r="M46" s="152" t="s">
        <v>388</v>
      </c>
      <c r="N46" s="482">
        <f>L87+L110+L130</f>
        <v>15</v>
      </c>
      <c r="O46" s="480" t="e">
        <f t="shared" si="1"/>
        <v>#DIV/0!</v>
      </c>
      <c r="P46" s="411"/>
      <c r="Q46" s="200" t="s">
        <v>796</v>
      </c>
    </row>
    <row r="47" spans="1:17" ht="14.4" customHeight="1">
      <c r="A47" s="411"/>
      <c r="B47" s="411"/>
      <c r="C47" s="411"/>
      <c r="D47" s="411"/>
      <c r="F47" s="411"/>
      <c r="G47" s="412"/>
      <c r="H47" s="506"/>
      <c r="I47" s="411"/>
      <c r="J47" s="411"/>
      <c r="K47" s="507" t="e">
        <f t="shared" ref="K47" si="2">SUM(K29:K46)</f>
        <v>#DIV/0!</v>
      </c>
      <c r="L47" s="508"/>
      <c r="M47" s="152" t="s">
        <v>388</v>
      </c>
      <c r="N47" s="508">
        <f>SUM(N29:N46)</f>
        <v>465</v>
      </c>
      <c r="O47" s="480" t="e">
        <f t="shared" si="1"/>
        <v>#DIV/0!</v>
      </c>
    </row>
    <row r="48" spans="1:17" ht="20.25" customHeight="1">
      <c r="A48" s="411"/>
      <c r="B48" s="411"/>
      <c r="C48" s="411"/>
      <c r="D48" s="411"/>
      <c r="F48" s="411"/>
      <c r="G48" s="506"/>
      <c r="H48" s="506"/>
      <c r="I48" s="411"/>
      <c r="J48" s="411"/>
      <c r="K48" s="411"/>
      <c r="L48" s="182"/>
      <c r="M48" s="182"/>
      <c r="N48" s="182"/>
      <c r="O48" s="411"/>
    </row>
    <row r="49" spans="1:17" ht="21.75" customHeight="1">
      <c r="A49" s="411"/>
      <c r="B49" s="411"/>
      <c r="C49" s="411"/>
      <c r="D49" s="411"/>
      <c r="F49" s="411"/>
      <c r="G49" s="509"/>
      <c r="H49" s="509"/>
      <c r="I49" s="510" t="s">
        <v>422</v>
      </c>
      <c r="J49" s="511"/>
      <c r="K49" s="511"/>
      <c r="L49" s="511"/>
      <c r="M49" s="511"/>
      <c r="N49" s="512"/>
      <c r="O49" s="411"/>
    </row>
    <row r="50" spans="1:17" ht="9" customHeight="1">
      <c r="A50" s="411"/>
      <c r="B50" s="411"/>
      <c r="C50" s="411"/>
      <c r="D50" s="411"/>
      <c r="F50" s="411"/>
      <c r="G50" s="509"/>
      <c r="H50" s="509"/>
      <c r="I50" s="411"/>
      <c r="J50" s="411"/>
      <c r="K50" s="411"/>
      <c r="L50" s="182"/>
      <c r="M50" s="182"/>
      <c r="N50" s="182"/>
      <c r="O50" s="411"/>
    </row>
    <row r="51" spans="1:17" ht="19.5" customHeight="1">
      <c r="A51" s="513" t="s">
        <v>316</v>
      </c>
      <c r="B51" s="514" t="s">
        <v>423</v>
      </c>
      <c r="C51" s="514" t="s">
        <v>424</v>
      </c>
      <c r="D51" s="515"/>
      <c r="F51" s="411"/>
      <c r="G51" s="516" t="s">
        <v>313</v>
      </c>
      <c r="H51" s="517" t="s">
        <v>425</v>
      </c>
      <c r="I51" s="438" t="s">
        <v>364</v>
      </c>
      <c r="J51" s="518"/>
      <c r="K51" s="519" t="s">
        <v>426</v>
      </c>
      <c r="L51" s="520" t="s">
        <v>366</v>
      </c>
      <c r="M51" s="521" t="s">
        <v>49</v>
      </c>
      <c r="N51" s="522" t="s">
        <v>48</v>
      </c>
      <c r="O51" s="523" t="s">
        <v>427</v>
      </c>
      <c r="P51" s="524" t="s">
        <v>360</v>
      </c>
    </row>
    <row r="52" spans="1:17" ht="6" customHeight="1">
      <c r="F52" s="411"/>
    </row>
    <row r="53" spans="1:17" ht="16.5" customHeight="1">
      <c r="B53" s="448"/>
      <c r="C53" s="448"/>
      <c r="D53" s="447" t="s">
        <v>168</v>
      </c>
      <c r="E53" s="375"/>
      <c r="F53" s="411"/>
      <c r="G53" s="381" t="s">
        <v>320</v>
      </c>
      <c r="H53" s="244" t="s">
        <v>165</v>
      </c>
      <c r="I53" s="430" t="s">
        <v>321</v>
      </c>
      <c r="J53" s="525">
        <f>'SC Total &amp; MC Achievement'!L171</f>
        <v>35</v>
      </c>
      <c r="K53" s="526"/>
      <c r="L53" s="53"/>
    </row>
    <row r="54" spans="1:17" ht="16.5" customHeight="1">
      <c r="B54" s="448"/>
      <c r="C54" s="448"/>
      <c r="D54" s="447" t="s">
        <v>168</v>
      </c>
      <c r="E54" s="375"/>
      <c r="F54" s="411"/>
      <c r="G54" s="381" t="s">
        <v>323</v>
      </c>
      <c r="H54" s="244" t="s">
        <v>165</v>
      </c>
      <c r="I54" s="430" t="s">
        <v>324</v>
      </c>
      <c r="J54" s="525">
        <f>'SC Total &amp; MC Achievement'!L172</f>
        <v>37109</v>
      </c>
      <c r="K54" s="526"/>
    </row>
    <row r="55" spans="1:17" ht="16.5" customHeight="1">
      <c r="B55" s="448"/>
      <c r="C55" s="448"/>
      <c r="D55" s="447" t="s">
        <v>168</v>
      </c>
      <c r="E55" s="375"/>
      <c r="F55" s="411"/>
      <c r="G55" s="527" t="s">
        <v>325</v>
      </c>
      <c r="H55" s="244" t="s">
        <v>165</v>
      </c>
      <c r="I55" s="528" t="s">
        <v>326</v>
      </c>
      <c r="J55" s="525">
        <f>'SC Total &amp; MC Achievement'!L173</f>
        <v>0</v>
      </c>
      <c r="K55" s="526"/>
    </row>
    <row r="56" spans="1:17" ht="13.5" customHeight="1">
      <c r="B56" s="448"/>
      <c r="C56" s="448"/>
      <c r="D56" s="447" t="s">
        <v>168</v>
      </c>
      <c r="E56" s="375"/>
      <c r="F56" s="411"/>
      <c r="G56" s="381" t="s">
        <v>327</v>
      </c>
      <c r="H56" s="244" t="s">
        <v>169</v>
      </c>
      <c r="I56" s="529" t="s">
        <v>328</v>
      </c>
      <c r="J56" s="525">
        <f>'SC Total &amp; MC Achievement'!L174</f>
        <v>634.56389999999999</v>
      </c>
      <c r="K56" s="526"/>
    </row>
    <row r="57" spans="1:17" ht="16.5" customHeight="1">
      <c r="B57" s="448"/>
      <c r="C57" s="448"/>
      <c r="D57" s="179" t="s">
        <v>168</v>
      </c>
      <c r="E57" s="375"/>
      <c r="F57" s="411"/>
      <c r="G57" s="381" t="s">
        <v>329</v>
      </c>
      <c r="H57" s="244" t="s">
        <v>169</v>
      </c>
      <c r="I57" s="530" t="s">
        <v>330</v>
      </c>
      <c r="J57" s="525">
        <f>'SC Total &amp; MC Achievement'!L175</f>
        <v>0</v>
      </c>
      <c r="K57" s="526"/>
    </row>
    <row r="58" spans="1:17" ht="24" customHeight="1">
      <c r="A58" s="382">
        <v>5</v>
      </c>
      <c r="B58" s="452">
        <f>L58*O58</f>
        <v>3.5654008438818563</v>
      </c>
      <c r="C58" s="531">
        <f>L58-B58</f>
        <v>1.4345991561181437</v>
      </c>
      <c r="D58" s="447" t="s">
        <v>171</v>
      </c>
      <c r="E58" s="375"/>
      <c r="F58" s="381">
        <v>1</v>
      </c>
      <c r="G58" s="381">
        <v>1</v>
      </c>
      <c r="H58" s="244" t="s">
        <v>181</v>
      </c>
      <c r="I58" s="246" t="s">
        <v>372</v>
      </c>
      <c r="J58" s="532" t="s">
        <v>429</v>
      </c>
      <c r="K58" s="179" t="s">
        <v>373</v>
      </c>
      <c r="L58" s="382">
        <v>5</v>
      </c>
      <c r="M58" s="533">
        <f>'SC Total &amp; MC Achievement'!J176</f>
        <v>169</v>
      </c>
      <c r="N58" s="533">
        <f>'SC Total &amp; MC Achievement'!K176</f>
        <v>237</v>
      </c>
      <c r="O58" s="534">
        <f>M58/N58</f>
        <v>0.71308016877637126</v>
      </c>
      <c r="P58" s="487">
        <f>IF(B58&gt;L58,L58,IF(B58&lt;L58,1*B58,IF(B58=L58,B58)))</f>
        <v>3.5654008438818563</v>
      </c>
    </row>
    <row r="59" spans="1:17" ht="24" customHeight="1">
      <c r="A59" s="382">
        <v>10</v>
      </c>
      <c r="B59" s="452">
        <f t="shared" ref="B59:B130" si="3">L59*O59</f>
        <v>0.58128238341968907</v>
      </c>
      <c r="C59" s="531">
        <f t="shared" ref="C59:C130" si="4">L59-B59</f>
        <v>9.4187176165803113</v>
      </c>
      <c r="D59" s="179" t="s">
        <v>171</v>
      </c>
      <c r="E59" s="375"/>
      <c r="F59" s="381">
        <v>2</v>
      </c>
      <c r="G59" s="381">
        <v>2</v>
      </c>
      <c r="H59" s="250" t="s">
        <v>181</v>
      </c>
      <c r="I59" s="251" t="s">
        <v>346</v>
      </c>
      <c r="J59" s="532" t="s">
        <v>429</v>
      </c>
      <c r="K59" s="179" t="s">
        <v>373</v>
      </c>
      <c r="L59" s="382">
        <v>10</v>
      </c>
      <c r="M59" s="533">
        <f>'SC Total &amp; MC Achievement'!J177</f>
        <v>359</v>
      </c>
      <c r="N59" s="533">
        <f>'SC Total &amp; MC Achievement'!K177</f>
        <v>6176</v>
      </c>
      <c r="O59" s="534">
        <f>M59/N59</f>
        <v>5.812823834196891E-2</v>
      </c>
      <c r="P59" s="487">
        <f>IF(B59&gt;L59,L59,IF(B59&lt;L59,1*B59,IF(B59=L59,B59)))</f>
        <v>0.58128238341968907</v>
      </c>
    </row>
    <row r="60" spans="1:17" ht="24" customHeight="1">
      <c r="A60" s="382">
        <v>10</v>
      </c>
      <c r="B60" s="452">
        <f t="shared" si="3"/>
        <v>14.482758620689655</v>
      </c>
      <c r="C60" s="531">
        <f t="shared" si="4"/>
        <v>-4.4827586206896548</v>
      </c>
      <c r="D60" s="179" t="s">
        <v>171</v>
      </c>
      <c r="E60" s="375"/>
      <c r="F60" s="381">
        <v>3</v>
      </c>
      <c r="G60" s="381">
        <v>3</v>
      </c>
      <c r="H60" s="244" t="s">
        <v>181</v>
      </c>
      <c r="I60" s="253" t="s">
        <v>674</v>
      </c>
      <c r="J60" s="532" t="s">
        <v>429</v>
      </c>
      <c r="K60" s="179" t="s">
        <v>373</v>
      </c>
      <c r="L60" s="382">
        <v>10</v>
      </c>
      <c r="M60" s="533">
        <f>'SC Total &amp; MC Achievement'!J178</f>
        <v>84</v>
      </c>
      <c r="N60" s="533">
        <f>'SC Total &amp; MC Achievement'!K178</f>
        <v>58</v>
      </c>
      <c r="O60" s="535">
        <f>M60/N60</f>
        <v>1.4482758620689655</v>
      </c>
      <c r="P60" s="536">
        <f t="shared" ref="P60:P130" si="5">IF(B60&gt;L60,L60,IF(B60&lt;L60,1*B60,IF(B60=L60,B60)))</f>
        <v>10</v>
      </c>
      <c r="Q60" s="200" t="s">
        <v>796</v>
      </c>
    </row>
    <row r="61" spans="1:17" ht="24" customHeight="1">
      <c r="A61" s="382">
        <v>10</v>
      </c>
      <c r="B61" s="452">
        <f t="shared" si="3"/>
        <v>1.1265432098765431</v>
      </c>
      <c r="C61" s="531">
        <f t="shared" si="4"/>
        <v>8.8734567901234573</v>
      </c>
      <c r="D61" s="179" t="s">
        <v>171</v>
      </c>
      <c r="E61" s="375"/>
      <c r="F61" s="381">
        <v>4</v>
      </c>
      <c r="G61" s="381">
        <v>4</v>
      </c>
      <c r="H61" s="250" t="s">
        <v>181</v>
      </c>
      <c r="I61" s="251" t="s">
        <v>430</v>
      </c>
      <c r="J61" s="532" t="s">
        <v>429</v>
      </c>
      <c r="K61" s="179" t="s">
        <v>373</v>
      </c>
      <c r="L61" s="382">
        <v>10</v>
      </c>
      <c r="M61" s="533">
        <f>'SC Total &amp; MC Achievement'!J179</f>
        <v>73</v>
      </c>
      <c r="N61" s="533">
        <f>'SC Total &amp; MC Achievement'!K179</f>
        <v>648</v>
      </c>
      <c r="O61" s="534">
        <f>M61/N61</f>
        <v>0.11265432098765432</v>
      </c>
      <c r="P61" s="487">
        <f t="shared" si="5"/>
        <v>1.1265432098765431</v>
      </c>
    </row>
    <row r="62" spans="1:17" ht="20.25" customHeight="1">
      <c r="A62" s="384">
        <v>5</v>
      </c>
      <c r="B62" s="452">
        <f t="shared" si="3"/>
        <v>5</v>
      </c>
      <c r="C62" s="531">
        <f t="shared" si="4"/>
        <v>0</v>
      </c>
      <c r="D62" s="179" t="s">
        <v>171</v>
      </c>
      <c r="E62" s="375"/>
      <c r="F62" s="381">
        <v>5</v>
      </c>
      <c r="G62" s="381">
        <v>5</v>
      </c>
      <c r="H62" s="244" t="s">
        <v>181</v>
      </c>
      <c r="I62" s="251" t="s">
        <v>384</v>
      </c>
      <c r="J62" s="532" t="s">
        <v>429</v>
      </c>
      <c r="K62" s="179" t="s">
        <v>373</v>
      </c>
      <c r="L62" s="384">
        <v>5</v>
      </c>
      <c r="M62" s="533">
        <f>'SC Total &amp; MC Achievement'!J180</f>
        <v>49</v>
      </c>
      <c r="N62" s="533">
        <f>'SC Total &amp; MC Achievement'!K180</f>
        <v>49</v>
      </c>
      <c r="O62" s="535">
        <f>M62/N62</f>
        <v>1</v>
      </c>
      <c r="P62" s="487">
        <f t="shared" si="5"/>
        <v>5</v>
      </c>
      <c r="Q62" s="200" t="s">
        <v>796</v>
      </c>
    </row>
    <row r="63" spans="1:17" ht="13.5" customHeight="1">
      <c r="A63" s="537">
        <v>5</v>
      </c>
      <c r="B63" s="452">
        <f t="shared" si="3"/>
        <v>2.6364898003179817</v>
      </c>
      <c r="C63" s="531">
        <f t="shared" si="4"/>
        <v>2.3635101996820183</v>
      </c>
      <c r="D63" s="447" t="s">
        <v>171</v>
      </c>
      <c r="E63" s="375"/>
      <c r="F63" s="381">
        <v>6</v>
      </c>
      <c r="G63" s="381">
        <v>1</v>
      </c>
      <c r="H63" s="244" t="s">
        <v>165</v>
      </c>
      <c r="I63" s="246" t="s">
        <v>331</v>
      </c>
      <c r="J63" s="532" t="s">
        <v>428</v>
      </c>
      <c r="K63" s="179" t="s">
        <v>389</v>
      </c>
      <c r="L63" s="537">
        <v>5</v>
      </c>
      <c r="M63" s="533">
        <f>'SC Total &amp; MC Achievement'!J181</f>
        <v>7827</v>
      </c>
      <c r="N63" s="533">
        <f>'SC Total &amp; MC Achievement'!K181</f>
        <v>14843.600000000002</v>
      </c>
      <c r="O63" s="534">
        <f t="shared" ref="O63:O129" si="6">M63/N63</f>
        <v>0.5272979600635963</v>
      </c>
      <c r="P63" s="487">
        <f t="shared" si="5"/>
        <v>2.6364898003179817</v>
      </c>
    </row>
    <row r="64" spans="1:17" ht="16.5" customHeight="1">
      <c r="A64" s="538">
        <v>2</v>
      </c>
      <c r="B64" s="452">
        <f t="shared" si="3"/>
        <v>0.87304052436641932</v>
      </c>
      <c r="C64" s="531">
        <f t="shared" si="4"/>
        <v>1.1269594756335808</v>
      </c>
      <c r="D64" s="447" t="s">
        <v>171</v>
      </c>
      <c r="E64" s="375"/>
      <c r="F64" s="381">
        <v>7</v>
      </c>
      <c r="G64" s="381">
        <v>2</v>
      </c>
      <c r="H64" s="244" t="s">
        <v>169</v>
      </c>
      <c r="I64" s="453" t="s">
        <v>332</v>
      </c>
      <c r="J64" s="532" t="s">
        <v>428</v>
      </c>
      <c r="K64" s="179" t="s">
        <v>389</v>
      </c>
      <c r="L64" s="538">
        <v>2</v>
      </c>
      <c r="M64" s="533">
        <f>'SC Total &amp; MC Achievement'!J182</f>
        <v>277</v>
      </c>
      <c r="N64" s="533">
        <f>'SC Total &amp; MC Achievement'!K182</f>
        <v>634.56389999999988</v>
      </c>
      <c r="O64" s="534">
        <f t="shared" si="6"/>
        <v>0.43652026218320966</v>
      </c>
      <c r="P64" s="487">
        <f t="shared" si="5"/>
        <v>0.87304052436641932</v>
      </c>
    </row>
    <row r="65" spans="1:16" ht="24" customHeight="1">
      <c r="A65" s="538">
        <v>10</v>
      </c>
      <c r="B65" s="452">
        <f t="shared" si="3"/>
        <v>9.025270758122744</v>
      </c>
      <c r="C65" s="531">
        <f t="shared" si="4"/>
        <v>0.97472924187725596</v>
      </c>
      <c r="D65" s="447" t="s">
        <v>171</v>
      </c>
      <c r="E65" s="375"/>
      <c r="F65" s="381">
        <v>8</v>
      </c>
      <c r="G65" s="381">
        <v>3</v>
      </c>
      <c r="H65" s="244" t="s">
        <v>169</v>
      </c>
      <c r="I65" s="430" t="s">
        <v>333</v>
      </c>
      <c r="J65" s="532" t="s">
        <v>428</v>
      </c>
      <c r="K65" s="179" t="s">
        <v>389</v>
      </c>
      <c r="L65" s="538">
        <v>10</v>
      </c>
      <c r="M65" s="533">
        <f>'SC Total &amp; MC Achievement'!J183</f>
        <v>250</v>
      </c>
      <c r="N65" s="533">
        <f>'SC Total &amp; MC Achievement'!K183</f>
        <v>277</v>
      </c>
      <c r="O65" s="534">
        <f t="shared" si="6"/>
        <v>0.90252707581227432</v>
      </c>
      <c r="P65" s="487">
        <f t="shared" si="5"/>
        <v>9.025270758122744</v>
      </c>
    </row>
    <row r="66" spans="1:16" ht="22.5" customHeight="1">
      <c r="A66" s="538">
        <v>10</v>
      </c>
      <c r="B66" s="452">
        <f t="shared" si="3"/>
        <v>5.4151624548736468</v>
      </c>
      <c r="C66" s="531">
        <f t="shared" si="4"/>
        <v>4.5848375451263532</v>
      </c>
      <c r="D66" s="447" t="s">
        <v>171</v>
      </c>
      <c r="E66" s="375"/>
      <c r="F66" s="381">
        <v>9</v>
      </c>
      <c r="G66" s="381">
        <v>4</v>
      </c>
      <c r="H66" s="244" t="s">
        <v>169</v>
      </c>
      <c r="I66" s="430" t="s">
        <v>334</v>
      </c>
      <c r="J66" s="532" t="s">
        <v>428</v>
      </c>
      <c r="K66" s="179" t="s">
        <v>389</v>
      </c>
      <c r="L66" s="538">
        <v>10</v>
      </c>
      <c r="M66" s="533">
        <f>'SC Total &amp; MC Achievement'!J184</f>
        <v>150</v>
      </c>
      <c r="N66" s="533">
        <f>'SC Total &amp; MC Achievement'!K184</f>
        <v>277</v>
      </c>
      <c r="O66" s="534">
        <f t="shared" si="6"/>
        <v>0.54151624548736466</v>
      </c>
      <c r="P66" s="487">
        <f t="shared" si="5"/>
        <v>5.4151624548736468</v>
      </c>
    </row>
    <row r="67" spans="1:16" ht="22.5" customHeight="1">
      <c r="A67" s="539">
        <v>10</v>
      </c>
      <c r="B67" s="452">
        <f t="shared" si="3"/>
        <v>4.7292418772563174</v>
      </c>
      <c r="C67" s="531">
        <f t="shared" si="4"/>
        <v>5.2707581227436826</v>
      </c>
      <c r="D67" s="179" t="s">
        <v>171</v>
      </c>
      <c r="E67" s="375"/>
      <c r="F67" s="381">
        <v>10</v>
      </c>
      <c r="G67" s="381">
        <v>5</v>
      </c>
      <c r="H67" s="244" t="s">
        <v>169</v>
      </c>
      <c r="I67" s="454" t="s">
        <v>335</v>
      </c>
      <c r="J67" s="532" t="s">
        <v>428</v>
      </c>
      <c r="K67" s="179" t="s">
        <v>389</v>
      </c>
      <c r="L67" s="539">
        <v>10</v>
      </c>
      <c r="M67" s="533">
        <f>'SC Total &amp; MC Achievement'!J185</f>
        <v>131</v>
      </c>
      <c r="N67" s="533">
        <f>'SC Total &amp; MC Achievement'!K185</f>
        <v>277</v>
      </c>
      <c r="O67" s="534">
        <f t="shared" si="6"/>
        <v>0.47292418772563177</v>
      </c>
      <c r="P67" s="487">
        <f t="shared" si="5"/>
        <v>4.7292418772563174</v>
      </c>
    </row>
    <row r="68" spans="1:16" ht="16.5" customHeight="1">
      <c r="A68" s="538">
        <v>5</v>
      </c>
      <c r="B68" s="452">
        <f t="shared" si="3"/>
        <v>2.220216606498195</v>
      </c>
      <c r="C68" s="531">
        <f t="shared" si="4"/>
        <v>2.779783393501805</v>
      </c>
      <c r="D68" s="447" t="s">
        <v>171</v>
      </c>
      <c r="E68" s="375"/>
      <c r="F68" s="381">
        <v>11</v>
      </c>
      <c r="G68" s="381">
        <v>6</v>
      </c>
      <c r="H68" s="250" t="s">
        <v>169</v>
      </c>
      <c r="I68" s="450" t="s">
        <v>336</v>
      </c>
      <c r="J68" s="532" t="s">
        <v>428</v>
      </c>
      <c r="K68" s="179" t="s">
        <v>389</v>
      </c>
      <c r="L68" s="538">
        <v>5</v>
      </c>
      <c r="M68" s="533">
        <f>'SC Total &amp; MC Achievement'!J186</f>
        <v>123</v>
      </c>
      <c r="N68" s="533">
        <f>'SC Total &amp; MC Achievement'!K186</f>
        <v>277</v>
      </c>
      <c r="O68" s="534">
        <f t="shared" si="6"/>
        <v>0.44404332129963897</v>
      </c>
      <c r="P68" s="487">
        <f t="shared" si="5"/>
        <v>2.220216606498195</v>
      </c>
    </row>
    <row r="69" spans="1:16" ht="16.5" customHeight="1">
      <c r="A69" s="539">
        <v>5</v>
      </c>
      <c r="B69" s="452">
        <f>IF(N69=0,5,IF(M69&gt;0,(A69*O69),IF(N69&gt;0,O69)))</f>
        <v>2.5</v>
      </c>
      <c r="C69" s="531">
        <f t="shared" si="4"/>
        <v>2.5</v>
      </c>
      <c r="D69" s="179" t="s">
        <v>171</v>
      </c>
      <c r="E69" s="375"/>
      <c r="F69" s="381">
        <v>12</v>
      </c>
      <c r="G69" s="381">
        <v>7</v>
      </c>
      <c r="H69" s="250" t="s">
        <v>169</v>
      </c>
      <c r="I69" s="251" t="s">
        <v>337</v>
      </c>
      <c r="J69" s="532" t="s">
        <v>428</v>
      </c>
      <c r="K69" s="179" t="s">
        <v>389</v>
      </c>
      <c r="L69" s="539">
        <v>5</v>
      </c>
      <c r="M69" s="533">
        <f>'SC Total &amp; MC Achievement'!J187</f>
        <v>8</v>
      </c>
      <c r="N69" s="533">
        <f>'SC Total &amp; MC Achievement'!K187</f>
        <v>16</v>
      </c>
      <c r="O69" s="540">
        <f>M69/N69</f>
        <v>0.5</v>
      </c>
      <c r="P69" s="487">
        <f>IF(B69&gt;L69,L69,IF(B69&lt;L69,1*B69,IF(B69=L69,B69)))</f>
        <v>2.5</v>
      </c>
    </row>
    <row r="70" spans="1:16" ht="15.75" customHeight="1">
      <c r="A70" s="538">
        <v>10</v>
      </c>
      <c r="B70" s="452">
        <f t="shared" si="3"/>
        <v>9.3191489361702136</v>
      </c>
      <c r="C70" s="531">
        <f t="shared" si="4"/>
        <v>0.68085106382978644</v>
      </c>
      <c r="D70" s="447" t="s">
        <v>171</v>
      </c>
      <c r="E70" s="375"/>
      <c r="F70" s="381">
        <v>13</v>
      </c>
      <c r="G70" s="381">
        <v>8</v>
      </c>
      <c r="H70" s="244" t="s">
        <v>169</v>
      </c>
      <c r="I70" s="430" t="s">
        <v>338</v>
      </c>
      <c r="J70" s="532" t="s">
        <v>428</v>
      </c>
      <c r="K70" s="179" t="s">
        <v>389</v>
      </c>
      <c r="L70" s="538">
        <v>10</v>
      </c>
      <c r="M70" s="533">
        <f>'SC Total &amp; MC Achievement'!J188</f>
        <v>219</v>
      </c>
      <c r="N70" s="533">
        <f>'SC Total &amp; MC Achievement'!K188</f>
        <v>235</v>
      </c>
      <c r="O70" s="534">
        <f t="shared" si="6"/>
        <v>0.93191489361702129</v>
      </c>
      <c r="P70" s="487">
        <f t="shared" si="5"/>
        <v>9.3191489361702136</v>
      </c>
    </row>
    <row r="71" spans="1:16" ht="15.75" customHeight="1">
      <c r="A71" s="539">
        <v>5</v>
      </c>
      <c r="B71" s="452">
        <f t="shared" si="3"/>
        <v>5.0632911392405067</v>
      </c>
      <c r="C71" s="531">
        <f t="shared" si="4"/>
        <v>-6.3291139240506666E-2</v>
      </c>
      <c r="D71" s="179" t="s">
        <v>171</v>
      </c>
      <c r="E71" s="375"/>
      <c r="F71" s="381">
        <v>14</v>
      </c>
      <c r="G71" s="381">
        <v>9</v>
      </c>
      <c r="H71" s="250" t="s">
        <v>169</v>
      </c>
      <c r="I71" s="251" t="s">
        <v>170</v>
      </c>
      <c r="J71" s="532" t="s">
        <v>428</v>
      </c>
      <c r="K71" s="179" t="s">
        <v>389</v>
      </c>
      <c r="L71" s="539">
        <v>5</v>
      </c>
      <c r="M71" s="533">
        <f>'SC Total &amp; MC Achievement'!J189</f>
        <v>240</v>
      </c>
      <c r="N71" s="533">
        <f>'SC Total &amp; MC Achievement'!K189</f>
        <v>237</v>
      </c>
      <c r="O71" s="534">
        <f t="shared" si="6"/>
        <v>1.0126582278481013</v>
      </c>
      <c r="P71" s="487">
        <f t="shared" si="5"/>
        <v>5</v>
      </c>
    </row>
    <row r="72" spans="1:16" ht="15.75" customHeight="1">
      <c r="A72" s="539">
        <v>5</v>
      </c>
      <c r="B72" s="452">
        <f t="shared" si="3"/>
        <v>4.8945147679324901</v>
      </c>
      <c r="C72" s="531">
        <f t="shared" si="4"/>
        <v>0.10548523206750993</v>
      </c>
      <c r="D72" s="179" t="s">
        <v>171</v>
      </c>
      <c r="E72" s="375"/>
      <c r="F72" s="381">
        <v>15</v>
      </c>
      <c r="G72" s="381">
        <v>10</v>
      </c>
      <c r="H72" s="250" t="s">
        <v>169</v>
      </c>
      <c r="I72" s="251" t="s">
        <v>172</v>
      </c>
      <c r="J72" s="532" t="s">
        <v>428</v>
      </c>
      <c r="K72" s="179" t="s">
        <v>389</v>
      </c>
      <c r="L72" s="539">
        <v>5</v>
      </c>
      <c r="M72" s="533">
        <f>'SC Total &amp; MC Achievement'!J190</f>
        <v>232</v>
      </c>
      <c r="N72" s="533">
        <f>'SC Total &amp; MC Achievement'!K190</f>
        <v>237</v>
      </c>
      <c r="O72" s="534">
        <f t="shared" si="6"/>
        <v>0.97890295358649793</v>
      </c>
      <c r="P72" s="487">
        <f t="shared" si="5"/>
        <v>4.8945147679324901</v>
      </c>
    </row>
    <row r="73" spans="1:16" ht="24" customHeight="1">
      <c r="A73" s="539">
        <v>5</v>
      </c>
      <c r="B73" s="452">
        <f t="shared" si="3"/>
        <v>4.9097472924187722</v>
      </c>
      <c r="C73" s="531">
        <f t="shared" si="4"/>
        <v>9.0252707581227831E-2</v>
      </c>
      <c r="D73" s="447" t="s">
        <v>171</v>
      </c>
      <c r="E73" s="375"/>
      <c r="F73" s="381">
        <v>16</v>
      </c>
      <c r="G73" s="381">
        <v>11</v>
      </c>
      <c r="H73" s="244" t="s">
        <v>173</v>
      </c>
      <c r="I73" s="251" t="s">
        <v>339</v>
      </c>
      <c r="J73" s="532" t="s">
        <v>428</v>
      </c>
      <c r="K73" s="179" t="s">
        <v>389</v>
      </c>
      <c r="L73" s="539">
        <v>5</v>
      </c>
      <c r="M73" s="533">
        <f>'SC Total &amp; MC Achievement'!J191</f>
        <v>272</v>
      </c>
      <c r="N73" s="533">
        <f>'SC Total &amp; MC Achievement'!K191</f>
        <v>277</v>
      </c>
      <c r="O73" s="534">
        <f t="shared" si="6"/>
        <v>0.98194945848375448</v>
      </c>
      <c r="P73" s="487">
        <f t="shared" si="5"/>
        <v>4.9097472924187722</v>
      </c>
    </row>
    <row r="74" spans="1:16" ht="15" customHeight="1">
      <c r="A74" s="538">
        <v>5</v>
      </c>
      <c r="B74" s="452">
        <f t="shared" si="3"/>
        <v>4.0506329113924053</v>
      </c>
      <c r="C74" s="531">
        <f t="shared" si="4"/>
        <v>0.94936708860759467</v>
      </c>
      <c r="D74" s="447" t="s">
        <v>171</v>
      </c>
      <c r="E74" s="375"/>
      <c r="F74" s="381">
        <v>17</v>
      </c>
      <c r="G74" s="381">
        <v>12</v>
      </c>
      <c r="H74" s="244" t="s">
        <v>173</v>
      </c>
      <c r="I74" s="430" t="s">
        <v>340</v>
      </c>
      <c r="J74" s="532" t="s">
        <v>428</v>
      </c>
      <c r="K74" s="179" t="s">
        <v>389</v>
      </c>
      <c r="L74" s="538">
        <v>5</v>
      </c>
      <c r="M74" s="533">
        <f>'SC Total &amp; MC Achievement'!J192</f>
        <v>192</v>
      </c>
      <c r="N74" s="533">
        <f>'SC Total &amp; MC Achievement'!K192</f>
        <v>237</v>
      </c>
      <c r="O74" s="534">
        <f t="shared" si="6"/>
        <v>0.810126582278481</v>
      </c>
      <c r="P74" s="487">
        <f t="shared" si="5"/>
        <v>4.0506329113924053</v>
      </c>
    </row>
    <row r="75" spans="1:16" ht="15" customHeight="1">
      <c r="A75" s="538">
        <v>10</v>
      </c>
      <c r="B75" s="452">
        <f t="shared" si="3"/>
        <v>9.4092827004219419</v>
      </c>
      <c r="C75" s="531">
        <f t="shared" si="4"/>
        <v>0.59071729957805807</v>
      </c>
      <c r="D75" s="447" t="s">
        <v>171</v>
      </c>
      <c r="E75" s="375"/>
      <c r="F75" s="381">
        <v>18</v>
      </c>
      <c r="G75" s="381">
        <v>13</v>
      </c>
      <c r="H75" s="244" t="s">
        <v>173</v>
      </c>
      <c r="I75" s="430" t="s">
        <v>341</v>
      </c>
      <c r="J75" s="532" t="s">
        <v>428</v>
      </c>
      <c r="K75" s="179" t="s">
        <v>389</v>
      </c>
      <c r="L75" s="538">
        <v>10</v>
      </c>
      <c r="M75" s="533">
        <f>'SC Total &amp; MC Achievement'!J193</f>
        <v>223</v>
      </c>
      <c r="N75" s="533">
        <f>'SC Total &amp; MC Achievement'!K193</f>
        <v>237</v>
      </c>
      <c r="O75" s="534">
        <f t="shared" si="6"/>
        <v>0.94092827004219415</v>
      </c>
      <c r="P75" s="487">
        <f t="shared" si="5"/>
        <v>9.4092827004219419</v>
      </c>
    </row>
    <row r="76" spans="1:16" ht="21.75" customHeight="1">
      <c r="A76" s="538">
        <v>5</v>
      </c>
      <c r="B76" s="452">
        <f t="shared" si="3"/>
        <v>1.0439592861842277</v>
      </c>
      <c r="C76" s="531">
        <f t="shared" si="4"/>
        <v>3.9560407138157725</v>
      </c>
      <c r="D76" s="447" t="s">
        <v>171</v>
      </c>
      <c r="E76" s="375"/>
      <c r="F76" s="381">
        <v>19</v>
      </c>
      <c r="G76" s="381">
        <v>14</v>
      </c>
      <c r="H76" s="244" t="s">
        <v>173</v>
      </c>
      <c r="I76" s="453" t="s">
        <v>342</v>
      </c>
      <c r="J76" s="532" t="s">
        <v>428</v>
      </c>
      <c r="K76" s="179" t="s">
        <v>389</v>
      </c>
      <c r="L76" s="538">
        <v>5</v>
      </c>
      <c r="M76" s="533">
        <f>'SC Total &amp; MC Achievement'!J194</f>
        <v>125</v>
      </c>
      <c r="N76" s="533">
        <f>'SC Total &amp; MC Achievement'!K194</f>
        <v>598.68235119056749</v>
      </c>
      <c r="O76" s="534">
        <f t="shared" si="6"/>
        <v>0.20879185723684554</v>
      </c>
      <c r="P76" s="487">
        <f t="shared" si="5"/>
        <v>1.0439592861842277</v>
      </c>
    </row>
    <row r="77" spans="1:16" ht="15.75" customHeight="1">
      <c r="A77" s="537">
        <v>5</v>
      </c>
      <c r="B77" s="452">
        <f t="shared" si="3"/>
        <v>0.9149070327162272</v>
      </c>
      <c r="C77" s="531">
        <f t="shared" si="4"/>
        <v>4.0850929672837726</v>
      </c>
      <c r="D77" s="179" t="s">
        <v>171</v>
      </c>
      <c r="E77" s="375"/>
      <c r="F77" s="381">
        <v>20</v>
      </c>
      <c r="G77" s="381">
        <v>15</v>
      </c>
      <c r="H77" s="250" t="s">
        <v>173</v>
      </c>
      <c r="I77" s="269" t="s">
        <v>343</v>
      </c>
      <c r="J77" s="532" t="s">
        <v>428</v>
      </c>
      <c r="K77" s="179" t="s">
        <v>389</v>
      </c>
      <c r="L77" s="537">
        <v>5</v>
      </c>
      <c r="M77" s="533">
        <f>'SC Total &amp; MC Achievement'!J195</f>
        <v>109</v>
      </c>
      <c r="N77" s="533">
        <f>'SC Total &amp; MC Achievement'!K195</f>
        <v>595.68893943461501</v>
      </c>
      <c r="O77" s="534">
        <f t="shared" si="6"/>
        <v>0.18298140654324543</v>
      </c>
      <c r="P77" s="487">
        <f t="shared" si="5"/>
        <v>0.9149070327162272</v>
      </c>
    </row>
    <row r="78" spans="1:16" ht="15.75" customHeight="1">
      <c r="A78" s="537">
        <v>5</v>
      </c>
      <c r="B78" s="452">
        <f t="shared" si="3"/>
        <v>0.58061286479887719</v>
      </c>
      <c r="C78" s="531">
        <f t="shared" si="4"/>
        <v>4.4193871352011227</v>
      </c>
      <c r="D78" s="179" t="s">
        <v>171</v>
      </c>
      <c r="E78" s="375"/>
      <c r="F78" s="381">
        <v>21</v>
      </c>
      <c r="G78" s="381">
        <v>16</v>
      </c>
      <c r="H78" s="250" t="s">
        <v>173</v>
      </c>
      <c r="I78" s="269" t="s">
        <v>344</v>
      </c>
      <c r="J78" s="532" t="s">
        <v>428</v>
      </c>
      <c r="K78" s="179" t="s">
        <v>389</v>
      </c>
      <c r="L78" s="537">
        <v>5</v>
      </c>
      <c r="M78" s="533">
        <f>'SC Total &amp; MC Achievement'!J196</f>
        <v>69</v>
      </c>
      <c r="N78" s="533">
        <f>'SC Total &amp; MC Achievement'!K196</f>
        <v>594.19971708602611</v>
      </c>
      <c r="O78" s="534">
        <f t="shared" si="6"/>
        <v>0.11612257295977545</v>
      </c>
      <c r="P78" s="487">
        <f t="shared" si="5"/>
        <v>0.58061286479887719</v>
      </c>
    </row>
    <row r="79" spans="1:16" ht="30" customHeight="1">
      <c r="A79" s="538">
        <v>10</v>
      </c>
      <c r="B79" s="452">
        <f t="shared" si="3"/>
        <v>3.9397450753186551</v>
      </c>
      <c r="C79" s="531">
        <f t="shared" si="4"/>
        <v>6.0602549246813453</v>
      </c>
      <c r="D79" s="447" t="s">
        <v>171</v>
      </c>
      <c r="E79" s="375"/>
      <c r="F79" s="381">
        <v>22</v>
      </c>
      <c r="G79" s="381">
        <v>17</v>
      </c>
      <c r="H79" s="244" t="s">
        <v>347</v>
      </c>
      <c r="I79" s="430" t="s">
        <v>175</v>
      </c>
      <c r="J79" s="532" t="s">
        <v>428</v>
      </c>
      <c r="K79" s="179" t="s">
        <v>389</v>
      </c>
      <c r="L79" s="538">
        <v>10</v>
      </c>
      <c r="M79" s="533">
        <f>'SC Total &amp; MC Achievement'!J197</f>
        <v>1462</v>
      </c>
      <c r="N79" s="533">
        <f>'SC Total &amp; MC Achievement'!K197</f>
        <v>3710.9000000000005</v>
      </c>
      <c r="O79" s="534">
        <f t="shared" si="6"/>
        <v>0.39397450753186553</v>
      </c>
      <c r="P79" s="487">
        <f t="shared" si="5"/>
        <v>3.9397450753186551</v>
      </c>
    </row>
    <row r="80" spans="1:16" ht="30" customHeight="1">
      <c r="A80" s="538">
        <v>10</v>
      </c>
      <c r="B80" s="452">
        <f t="shared" si="3"/>
        <v>3.2579532387888084</v>
      </c>
      <c r="C80" s="531">
        <f t="shared" si="4"/>
        <v>6.7420467612111921</v>
      </c>
      <c r="D80" s="447" t="s">
        <v>171</v>
      </c>
      <c r="E80" s="375"/>
      <c r="F80" s="381">
        <v>23</v>
      </c>
      <c r="G80" s="381">
        <v>18</v>
      </c>
      <c r="H80" s="244" t="s">
        <v>176</v>
      </c>
      <c r="I80" s="430" t="s">
        <v>177</v>
      </c>
      <c r="J80" s="532" t="s">
        <v>428</v>
      </c>
      <c r="K80" s="179" t="s">
        <v>389</v>
      </c>
      <c r="L80" s="538">
        <v>10</v>
      </c>
      <c r="M80" s="533">
        <f>'SC Total &amp; MC Achievement'!J198</f>
        <v>51</v>
      </c>
      <c r="N80" s="533">
        <f>'SC Total &amp; MC Achievement'!K198</f>
        <v>156.54</v>
      </c>
      <c r="O80" s="534">
        <f t="shared" si="6"/>
        <v>0.32579532387888083</v>
      </c>
      <c r="P80" s="487">
        <f t="shared" si="5"/>
        <v>3.2579532387888084</v>
      </c>
    </row>
    <row r="81" spans="1:17" ht="18" customHeight="1">
      <c r="A81" s="538">
        <v>10</v>
      </c>
      <c r="B81" s="452">
        <f t="shared" si="3"/>
        <v>0.56553629810791139</v>
      </c>
      <c r="C81" s="531">
        <f t="shared" si="4"/>
        <v>9.4344637018920885</v>
      </c>
      <c r="D81" s="447" t="s">
        <v>171</v>
      </c>
      <c r="E81" s="375"/>
      <c r="F81" s="381">
        <v>24</v>
      </c>
      <c r="G81" s="381">
        <v>19</v>
      </c>
      <c r="H81" s="244" t="s">
        <v>410</v>
      </c>
      <c r="I81" s="453" t="s">
        <v>179</v>
      </c>
      <c r="J81" s="532" t="s">
        <v>428</v>
      </c>
      <c r="K81" s="179" t="s">
        <v>389</v>
      </c>
      <c r="L81" s="538">
        <v>10</v>
      </c>
      <c r="M81" s="533">
        <f>'SC Total &amp; MC Achievement'!J199</f>
        <v>776.5</v>
      </c>
      <c r="N81" s="533">
        <f>'SC Total &amp; MC Achievement'!K199</f>
        <v>13730.330000000002</v>
      </c>
      <c r="O81" s="534">
        <f t="shared" si="6"/>
        <v>5.6553629810791137E-2</v>
      </c>
      <c r="P81" s="487">
        <f t="shared" si="5"/>
        <v>0.56553629810791139</v>
      </c>
    </row>
    <row r="82" spans="1:17" ht="18" customHeight="1">
      <c r="A82" s="538">
        <v>8</v>
      </c>
      <c r="B82" s="452">
        <f t="shared" si="3"/>
        <v>5.7488300232647942E-2</v>
      </c>
      <c r="C82" s="531">
        <f t="shared" si="4"/>
        <v>7.9425116997673522</v>
      </c>
      <c r="D82" s="447" t="s">
        <v>171</v>
      </c>
      <c r="E82" s="375"/>
      <c r="F82" s="381">
        <v>25</v>
      </c>
      <c r="G82" s="381">
        <v>20</v>
      </c>
      <c r="H82" s="244" t="s">
        <v>410</v>
      </c>
      <c r="I82" s="453" t="s">
        <v>180</v>
      </c>
      <c r="J82" s="532" t="s">
        <v>428</v>
      </c>
      <c r="K82" s="179" t="s">
        <v>389</v>
      </c>
      <c r="L82" s="538">
        <v>8</v>
      </c>
      <c r="M82" s="533">
        <f>'SC Total &amp; MC Achievement'!J200</f>
        <v>98.666666666666643</v>
      </c>
      <c r="N82" s="533">
        <f>'SC Total &amp; MC Achievement'!K200</f>
        <v>13730.330000000002</v>
      </c>
      <c r="O82" s="534">
        <f t="shared" si="6"/>
        <v>7.1860375290809927E-3</v>
      </c>
      <c r="P82" s="487">
        <f t="shared" si="5"/>
        <v>5.7488300232647942E-2</v>
      </c>
    </row>
    <row r="83" spans="1:17" ht="18" customHeight="1">
      <c r="A83" s="539">
        <v>5</v>
      </c>
      <c r="B83" s="452">
        <f t="shared" si="3"/>
        <v>5</v>
      </c>
      <c r="C83" s="531">
        <f t="shared" si="4"/>
        <v>0</v>
      </c>
      <c r="D83" s="447" t="s">
        <v>171</v>
      </c>
      <c r="E83" s="375"/>
      <c r="F83" s="381">
        <v>26</v>
      </c>
      <c r="G83" s="381">
        <v>21</v>
      </c>
      <c r="H83" s="244" t="s">
        <v>196</v>
      </c>
      <c r="I83" s="264" t="s">
        <v>379</v>
      </c>
      <c r="J83" s="532" t="s">
        <v>428</v>
      </c>
      <c r="K83" s="179" t="s">
        <v>389</v>
      </c>
      <c r="L83" s="539">
        <v>5</v>
      </c>
      <c r="M83" s="533">
        <f>'SC Total &amp; MC Achievement'!J201</f>
        <v>72</v>
      </c>
      <c r="N83" s="533">
        <f>'SC Total &amp; MC Achievement'!K201</f>
        <v>72</v>
      </c>
      <c r="O83" s="535">
        <f t="shared" si="6"/>
        <v>1</v>
      </c>
      <c r="P83" s="487">
        <f t="shared" si="5"/>
        <v>5</v>
      </c>
      <c r="Q83" s="200" t="s">
        <v>796</v>
      </c>
    </row>
    <row r="84" spans="1:17" ht="18" customHeight="1">
      <c r="A84" s="539">
        <v>5</v>
      </c>
      <c r="B84" s="452">
        <f t="shared" si="3"/>
        <v>5</v>
      </c>
      <c r="C84" s="531">
        <f t="shared" si="4"/>
        <v>0</v>
      </c>
      <c r="D84" s="447" t="s">
        <v>171</v>
      </c>
      <c r="E84" s="375"/>
      <c r="F84" s="381">
        <v>27</v>
      </c>
      <c r="G84" s="381">
        <v>22</v>
      </c>
      <c r="H84" s="244" t="s">
        <v>197</v>
      </c>
      <c r="I84" s="264" t="s">
        <v>380</v>
      </c>
      <c r="J84" s="532" t="s">
        <v>428</v>
      </c>
      <c r="K84" s="179" t="s">
        <v>389</v>
      </c>
      <c r="L84" s="539">
        <v>5</v>
      </c>
      <c r="M84" s="533">
        <f>'SC Total &amp; MC Achievement'!J202</f>
        <v>71</v>
      </c>
      <c r="N84" s="533">
        <f>'SC Total &amp; MC Achievement'!K202</f>
        <v>71</v>
      </c>
      <c r="O84" s="535">
        <f t="shared" si="6"/>
        <v>1</v>
      </c>
      <c r="P84" s="487">
        <f t="shared" si="5"/>
        <v>5</v>
      </c>
      <c r="Q84" s="200" t="s">
        <v>796</v>
      </c>
    </row>
    <row r="85" spans="1:17" ht="27" customHeight="1">
      <c r="A85" s="539">
        <v>5</v>
      </c>
      <c r="B85" s="452">
        <f t="shared" si="3"/>
        <v>5</v>
      </c>
      <c r="C85" s="531">
        <f t="shared" si="4"/>
        <v>0</v>
      </c>
      <c r="D85" s="447" t="s">
        <v>171</v>
      </c>
      <c r="E85" s="375"/>
      <c r="F85" s="381">
        <v>28</v>
      </c>
      <c r="G85" s="381">
        <v>23</v>
      </c>
      <c r="H85" s="244" t="s">
        <v>198</v>
      </c>
      <c r="I85" s="264" t="s">
        <v>381</v>
      </c>
      <c r="J85" s="532" t="s">
        <v>428</v>
      </c>
      <c r="K85" s="179" t="s">
        <v>389</v>
      </c>
      <c r="L85" s="539">
        <v>5</v>
      </c>
      <c r="M85" s="533">
        <f>'SC Total &amp; MC Achievement'!J203</f>
        <v>16</v>
      </c>
      <c r="N85" s="533">
        <f>'SC Total &amp; MC Achievement'!K203</f>
        <v>16</v>
      </c>
      <c r="O85" s="535">
        <f t="shared" si="6"/>
        <v>1</v>
      </c>
      <c r="P85" s="487">
        <f t="shared" si="5"/>
        <v>5</v>
      </c>
      <c r="Q85" s="200" t="s">
        <v>796</v>
      </c>
    </row>
    <row r="86" spans="1:17" ht="27" customHeight="1">
      <c r="A86" s="539">
        <v>10</v>
      </c>
      <c r="B86" s="452">
        <f t="shared" ref="B86:B91" si="7">L86*O86</f>
        <v>10</v>
      </c>
      <c r="C86" s="531">
        <f>L86-B86</f>
        <v>0</v>
      </c>
      <c r="D86" s="447" t="s">
        <v>171</v>
      </c>
      <c r="E86" s="375"/>
      <c r="F86" s="381">
        <v>29</v>
      </c>
      <c r="G86" s="381">
        <v>24</v>
      </c>
      <c r="H86" s="244" t="s">
        <v>350</v>
      </c>
      <c r="I86" s="454" t="s">
        <v>382</v>
      </c>
      <c r="J86" s="532" t="s">
        <v>428</v>
      </c>
      <c r="K86" s="179" t="s">
        <v>389</v>
      </c>
      <c r="L86" s="539">
        <v>10</v>
      </c>
      <c r="M86" s="533">
        <f>'SC Total &amp; MC Achievement'!J204</f>
        <v>72</v>
      </c>
      <c r="N86" s="533">
        <f>'SC Total &amp; MC Achievement'!K204</f>
        <v>72</v>
      </c>
      <c r="O86" s="535">
        <f t="shared" si="6"/>
        <v>1</v>
      </c>
      <c r="P86" s="487">
        <f>IF(B86&gt;L86,L86,IF(B86&lt;L86,1*B86,IF(B86=L86,B86)))</f>
        <v>10</v>
      </c>
      <c r="Q86" s="200" t="s">
        <v>796</v>
      </c>
    </row>
    <row r="87" spans="1:17" ht="27" customHeight="1">
      <c r="A87" s="267">
        <v>5</v>
      </c>
      <c r="B87" s="452">
        <f t="shared" si="7"/>
        <v>5</v>
      </c>
      <c r="C87" s="531">
        <f t="shared" si="4"/>
        <v>0</v>
      </c>
      <c r="D87" s="179" t="s">
        <v>171</v>
      </c>
      <c r="E87" s="375"/>
      <c r="F87" s="381">
        <v>30</v>
      </c>
      <c r="G87" s="381">
        <v>25</v>
      </c>
      <c r="H87" s="250" t="s">
        <v>200</v>
      </c>
      <c r="I87" s="269" t="s">
        <v>383</v>
      </c>
      <c r="J87" s="532" t="s">
        <v>428</v>
      </c>
      <c r="K87" s="179" t="s">
        <v>389</v>
      </c>
      <c r="L87" s="267">
        <v>5</v>
      </c>
      <c r="M87" s="533">
        <f>'SC Total &amp; MC Achievement'!J205</f>
        <v>72</v>
      </c>
      <c r="N87" s="533">
        <f>'SC Total &amp; MC Achievement'!K205</f>
        <v>72</v>
      </c>
      <c r="O87" s="535">
        <f t="shared" si="6"/>
        <v>1</v>
      </c>
      <c r="P87" s="487">
        <f t="shared" si="5"/>
        <v>5</v>
      </c>
      <c r="Q87" s="200" t="s">
        <v>796</v>
      </c>
    </row>
    <row r="88" spans="1:17" ht="20.25" customHeight="1">
      <c r="A88" s="541" t="s">
        <v>357</v>
      </c>
      <c r="B88" s="452" t="e">
        <f t="shared" si="7"/>
        <v>#VALUE!</v>
      </c>
      <c r="C88" s="531" t="e">
        <f>L88-B88</f>
        <v>#VALUE!</v>
      </c>
      <c r="D88" s="542" t="s">
        <v>190</v>
      </c>
      <c r="E88" s="375"/>
      <c r="F88" s="411"/>
      <c r="G88" s="381">
        <v>26</v>
      </c>
      <c r="H88" s="244" t="s">
        <v>169</v>
      </c>
      <c r="I88" s="543" t="s">
        <v>355</v>
      </c>
      <c r="J88" s="532" t="s">
        <v>428</v>
      </c>
      <c r="K88" s="179" t="s">
        <v>431</v>
      </c>
      <c r="L88" s="541" t="s">
        <v>357</v>
      </c>
      <c r="M88" s="533">
        <f>'SC Total &amp; MC Achievement'!J206</f>
        <v>2</v>
      </c>
      <c r="N88" s="533">
        <f>'SC Total &amp; MC Achievement'!K206</f>
        <v>0</v>
      </c>
      <c r="O88" s="534"/>
      <c r="P88" s="487"/>
    </row>
    <row r="89" spans="1:17" ht="20.25" customHeight="1">
      <c r="A89" s="541" t="s">
        <v>275</v>
      </c>
      <c r="B89" s="452" t="e">
        <f t="shared" si="7"/>
        <v>#VALUE!</v>
      </c>
      <c r="C89" s="531" t="e">
        <f>L89-B89</f>
        <v>#VALUE!</v>
      </c>
      <c r="D89" s="542" t="s">
        <v>190</v>
      </c>
      <c r="E89" s="375"/>
      <c r="F89" s="411"/>
      <c r="G89" s="381">
        <v>27</v>
      </c>
      <c r="H89" s="244" t="s">
        <v>347</v>
      </c>
      <c r="I89" s="453" t="s">
        <v>356</v>
      </c>
      <c r="J89" s="532" t="s">
        <v>428</v>
      </c>
      <c r="K89" s="179" t="s">
        <v>431</v>
      </c>
      <c r="L89" s="541" t="s">
        <v>275</v>
      </c>
      <c r="M89" s="533">
        <f>'SC Total &amp; MC Achievement'!J207</f>
        <v>88</v>
      </c>
      <c r="N89" s="533">
        <f>'SC Total &amp; MC Achievement'!K207</f>
        <v>0</v>
      </c>
      <c r="O89" s="534"/>
      <c r="P89" s="487"/>
    </row>
    <row r="90" spans="1:17" ht="20.25" customHeight="1">
      <c r="A90" s="541"/>
      <c r="B90" s="452">
        <f t="shared" si="7"/>
        <v>0</v>
      </c>
      <c r="C90" s="531">
        <f>L90-B90</f>
        <v>0</v>
      </c>
      <c r="D90" s="542" t="s">
        <v>190</v>
      </c>
      <c r="E90" s="71"/>
      <c r="F90" s="411"/>
      <c r="G90" s="463">
        <v>28</v>
      </c>
      <c r="H90" s="464" t="s">
        <v>169</v>
      </c>
      <c r="I90" s="465" t="s">
        <v>727</v>
      </c>
      <c r="J90" s="532" t="s">
        <v>428</v>
      </c>
      <c r="K90" s="179" t="s">
        <v>431</v>
      </c>
      <c r="L90" s="541"/>
      <c r="M90" s="533">
        <f>'SC Total &amp; MC Achievement'!J208</f>
        <v>237</v>
      </c>
      <c r="N90" s="533">
        <f>'SC Total &amp; MC Achievement'!K208</f>
        <v>249.3</v>
      </c>
      <c r="O90" s="534">
        <f>M90/N90</f>
        <v>0.95066185318892893</v>
      </c>
      <c r="P90" s="487"/>
    </row>
    <row r="91" spans="1:17" ht="20.399999999999999" customHeight="1">
      <c r="A91" s="160">
        <v>2</v>
      </c>
      <c r="B91" s="452" t="e">
        <f t="shared" si="7"/>
        <v>#DIV/0!</v>
      </c>
      <c r="C91" s="531" t="e">
        <f>L91-B91</f>
        <v>#DIV/0!</v>
      </c>
      <c r="D91" s="179" t="s">
        <v>171</v>
      </c>
      <c r="E91" s="71"/>
      <c r="F91" s="381">
        <v>31</v>
      </c>
      <c r="G91" s="381">
        <v>1</v>
      </c>
      <c r="H91" s="244" t="s">
        <v>181</v>
      </c>
      <c r="I91" s="269" t="s">
        <v>779</v>
      </c>
      <c r="J91" s="179" t="s">
        <v>86</v>
      </c>
      <c r="K91" s="179" t="s">
        <v>86</v>
      </c>
      <c r="L91" s="164">
        <v>2</v>
      </c>
      <c r="M91" s="533">
        <f>'ASHA Mobiliser'!J32</f>
        <v>0</v>
      </c>
      <c r="N91" s="533">
        <f>'ASHA Mobiliser'!K32</f>
        <v>0</v>
      </c>
      <c r="O91" s="535" t="e">
        <f t="shared" ref="O91:O103" si="8">M91/N91</f>
        <v>#DIV/0!</v>
      </c>
      <c r="P91" s="487" t="e">
        <f t="shared" si="5"/>
        <v>#DIV/0!</v>
      </c>
      <c r="Q91" s="200" t="s">
        <v>796</v>
      </c>
    </row>
    <row r="92" spans="1:17" ht="20.399999999999999" customHeight="1">
      <c r="A92" s="160">
        <v>2</v>
      </c>
      <c r="B92" s="452" t="e">
        <f t="shared" ref="B92:B103" si="9">L92*O92</f>
        <v>#DIV/0!</v>
      </c>
      <c r="C92" s="531" t="e">
        <f t="shared" ref="C92:C103" si="10">L92-B92</f>
        <v>#DIV/0!</v>
      </c>
      <c r="D92" s="179" t="s">
        <v>171</v>
      </c>
      <c r="E92" s="71"/>
      <c r="F92" s="381">
        <v>32</v>
      </c>
      <c r="G92" s="381">
        <v>2</v>
      </c>
      <c r="H92" s="244" t="s">
        <v>181</v>
      </c>
      <c r="I92" s="269" t="s">
        <v>765</v>
      </c>
      <c r="J92" s="179" t="s">
        <v>86</v>
      </c>
      <c r="K92" s="179" t="s">
        <v>86</v>
      </c>
      <c r="L92" s="164">
        <v>2</v>
      </c>
      <c r="M92" s="533">
        <f>'ASHA Mobiliser'!J33</f>
        <v>0</v>
      </c>
      <c r="N92" s="533">
        <f>'ASHA Mobiliser'!K33</f>
        <v>0</v>
      </c>
      <c r="O92" s="535" t="e">
        <f t="shared" si="8"/>
        <v>#DIV/0!</v>
      </c>
      <c r="P92" s="487" t="e">
        <f t="shared" si="5"/>
        <v>#DIV/0!</v>
      </c>
      <c r="Q92" s="200" t="s">
        <v>796</v>
      </c>
    </row>
    <row r="93" spans="1:17" ht="20.399999999999999" customHeight="1">
      <c r="A93" s="160">
        <v>2</v>
      </c>
      <c r="B93" s="452" t="e">
        <f t="shared" si="9"/>
        <v>#DIV/0!</v>
      </c>
      <c r="C93" s="531" t="e">
        <f t="shared" si="10"/>
        <v>#DIV/0!</v>
      </c>
      <c r="D93" s="179" t="s">
        <v>171</v>
      </c>
      <c r="E93" s="71"/>
      <c r="F93" s="381">
        <v>33</v>
      </c>
      <c r="G93" s="381">
        <v>3</v>
      </c>
      <c r="H93" s="244" t="s">
        <v>181</v>
      </c>
      <c r="I93" s="269" t="s">
        <v>766</v>
      </c>
      <c r="J93" s="179" t="s">
        <v>86</v>
      </c>
      <c r="K93" s="179" t="s">
        <v>86</v>
      </c>
      <c r="L93" s="164">
        <v>2</v>
      </c>
      <c r="M93" s="533">
        <f>'ASHA Mobiliser'!J34</f>
        <v>0</v>
      </c>
      <c r="N93" s="533">
        <f>'ASHA Mobiliser'!K34</f>
        <v>0</v>
      </c>
      <c r="O93" s="535" t="e">
        <f t="shared" si="8"/>
        <v>#DIV/0!</v>
      </c>
      <c r="P93" s="487" t="e">
        <f t="shared" si="5"/>
        <v>#DIV/0!</v>
      </c>
      <c r="Q93" s="200" t="s">
        <v>796</v>
      </c>
    </row>
    <row r="94" spans="1:17" ht="20.399999999999999" customHeight="1">
      <c r="A94" s="160">
        <v>2</v>
      </c>
      <c r="B94" s="452" t="e">
        <f t="shared" si="9"/>
        <v>#DIV/0!</v>
      </c>
      <c r="C94" s="531" t="e">
        <f t="shared" si="10"/>
        <v>#DIV/0!</v>
      </c>
      <c r="D94" s="179" t="s">
        <v>171</v>
      </c>
      <c r="E94" s="71"/>
      <c r="F94" s="381">
        <v>34</v>
      </c>
      <c r="G94" s="381">
        <v>4</v>
      </c>
      <c r="H94" s="244" t="s">
        <v>181</v>
      </c>
      <c r="I94" s="269" t="s">
        <v>780</v>
      </c>
      <c r="J94" s="179" t="s">
        <v>86</v>
      </c>
      <c r="K94" s="179" t="s">
        <v>86</v>
      </c>
      <c r="L94" s="164">
        <v>2</v>
      </c>
      <c r="M94" s="533">
        <f>'ASHA Mobiliser'!J35</f>
        <v>0</v>
      </c>
      <c r="N94" s="533">
        <f>'ASHA Mobiliser'!K35</f>
        <v>0</v>
      </c>
      <c r="O94" s="535" t="e">
        <f t="shared" si="8"/>
        <v>#DIV/0!</v>
      </c>
      <c r="P94" s="487" t="e">
        <f t="shared" si="5"/>
        <v>#DIV/0!</v>
      </c>
      <c r="Q94" s="200" t="s">
        <v>796</v>
      </c>
    </row>
    <row r="95" spans="1:17" ht="20.399999999999999" customHeight="1">
      <c r="A95" s="160">
        <v>2</v>
      </c>
      <c r="B95" s="452" t="e">
        <f t="shared" si="9"/>
        <v>#DIV/0!</v>
      </c>
      <c r="C95" s="531" t="e">
        <f t="shared" si="10"/>
        <v>#DIV/0!</v>
      </c>
      <c r="D95" s="179" t="s">
        <v>171</v>
      </c>
      <c r="E95" s="71"/>
      <c r="F95" s="381">
        <v>35</v>
      </c>
      <c r="G95" s="381">
        <v>5</v>
      </c>
      <c r="H95" s="244" t="s">
        <v>169</v>
      </c>
      <c r="I95" s="269" t="s">
        <v>781</v>
      </c>
      <c r="J95" s="179" t="s">
        <v>86</v>
      </c>
      <c r="K95" s="179" t="s">
        <v>86</v>
      </c>
      <c r="L95" s="164">
        <v>2</v>
      </c>
      <c r="M95" s="533">
        <f>'ASHA Mobiliser'!J36</f>
        <v>0</v>
      </c>
      <c r="N95" s="533">
        <f>'ASHA Mobiliser'!K36</f>
        <v>0</v>
      </c>
      <c r="O95" s="535" t="e">
        <f t="shared" si="8"/>
        <v>#DIV/0!</v>
      </c>
      <c r="P95" s="487" t="e">
        <f t="shared" si="5"/>
        <v>#DIV/0!</v>
      </c>
      <c r="Q95" s="200" t="s">
        <v>796</v>
      </c>
    </row>
    <row r="96" spans="1:17" ht="20.399999999999999" customHeight="1">
      <c r="A96" s="160">
        <v>2</v>
      </c>
      <c r="B96" s="452" t="e">
        <f t="shared" si="9"/>
        <v>#DIV/0!</v>
      </c>
      <c r="C96" s="531" t="e">
        <f t="shared" si="10"/>
        <v>#DIV/0!</v>
      </c>
      <c r="D96" s="179" t="s">
        <v>171</v>
      </c>
      <c r="E96" s="71"/>
      <c r="F96" s="381">
        <v>36</v>
      </c>
      <c r="G96" s="381">
        <v>6</v>
      </c>
      <c r="H96" s="244" t="s">
        <v>169</v>
      </c>
      <c r="I96" s="269" t="s">
        <v>784</v>
      </c>
      <c r="J96" s="179" t="s">
        <v>86</v>
      </c>
      <c r="K96" s="179" t="s">
        <v>86</v>
      </c>
      <c r="L96" s="164">
        <v>2</v>
      </c>
      <c r="M96" s="533">
        <f>'ASHA Mobiliser'!J37</f>
        <v>0</v>
      </c>
      <c r="N96" s="533">
        <f>'ASHA Mobiliser'!K37</f>
        <v>0</v>
      </c>
      <c r="O96" s="535" t="e">
        <f t="shared" si="8"/>
        <v>#DIV/0!</v>
      </c>
      <c r="P96" s="487" t="e">
        <f t="shared" si="5"/>
        <v>#DIV/0!</v>
      </c>
      <c r="Q96" s="200" t="s">
        <v>796</v>
      </c>
    </row>
    <row r="97" spans="1:17" ht="20.399999999999999" customHeight="1">
      <c r="A97" s="160">
        <v>3</v>
      </c>
      <c r="B97" s="452" t="e">
        <f t="shared" si="9"/>
        <v>#DIV/0!</v>
      </c>
      <c r="C97" s="531" t="e">
        <f t="shared" si="10"/>
        <v>#DIV/0!</v>
      </c>
      <c r="D97" s="179" t="s">
        <v>171</v>
      </c>
      <c r="E97" s="71"/>
      <c r="F97" s="381">
        <v>37</v>
      </c>
      <c r="G97" s="381">
        <v>7</v>
      </c>
      <c r="H97" s="244" t="s">
        <v>181</v>
      </c>
      <c r="I97" s="269" t="s">
        <v>770</v>
      </c>
      <c r="J97" s="179" t="s">
        <v>86</v>
      </c>
      <c r="K97" s="179" t="s">
        <v>86</v>
      </c>
      <c r="L97" s="164">
        <v>3</v>
      </c>
      <c r="M97" s="533">
        <f>'ASHA Mobiliser'!J38</f>
        <v>0</v>
      </c>
      <c r="N97" s="533">
        <f>'ASHA Mobiliser'!K38</f>
        <v>0</v>
      </c>
      <c r="O97" s="535" t="e">
        <f t="shared" si="8"/>
        <v>#DIV/0!</v>
      </c>
      <c r="P97" s="487" t="e">
        <f t="shared" si="5"/>
        <v>#DIV/0!</v>
      </c>
      <c r="Q97" s="200" t="s">
        <v>796</v>
      </c>
    </row>
    <row r="98" spans="1:17" ht="20.399999999999999" customHeight="1">
      <c r="A98" s="160">
        <v>5</v>
      </c>
      <c r="B98" s="452" t="e">
        <f t="shared" si="9"/>
        <v>#DIV/0!</v>
      </c>
      <c r="C98" s="531" t="e">
        <f t="shared" si="10"/>
        <v>#DIV/0!</v>
      </c>
      <c r="D98" s="179" t="s">
        <v>171</v>
      </c>
      <c r="E98" s="71"/>
      <c r="F98" s="381">
        <v>38</v>
      </c>
      <c r="G98" s="381">
        <v>8</v>
      </c>
      <c r="H98" s="244" t="s">
        <v>181</v>
      </c>
      <c r="I98" s="269" t="s">
        <v>782</v>
      </c>
      <c r="J98" s="179" t="s">
        <v>86</v>
      </c>
      <c r="K98" s="179" t="s">
        <v>86</v>
      </c>
      <c r="L98" s="164">
        <v>5</v>
      </c>
      <c r="M98" s="533">
        <f>'ASHA Mobiliser'!J39</f>
        <v>0</v>
      </c>
      <c r="N98" s="533">
        <f>'ASHA Mobiliser'!K39</f>
        <v>0</v>
      </c>
      <c r="O98" s="535" t="e">
        <f t="shared" si="8"/>
        <v>#DIV/0!</v>
      </c>
      <c r="P98" s="487" t="e">
        <f t="shared" si="5"/>
        <v>#DIV/0!</v>
      </c>
      <c r="Q98" s="200" t="s">
        <v>796</v>
      </c>
    </row>
    <row r="99" spans="1:17" ht="20.399999999999999" customHeight="1">
      <c r="A99" s="160">
        <v>5</v>
      </c>
      <c r="B99" s="452" t="e">
        <f t="shared" si="9"/>
        <v>#DIV/0!</v>
      </c>
      <c r="C99" s="531" t="e">
        <f t="shared" si="10"/>
        <v>#DIV/0!</v>
      </c>
      <c r="D99" s="179" t="s">
        <v>171</v>
      </c>
      <c r="E99" s="71"/>
      <c r="F99" s="381">
        <v>39</v>
      </c>
      <c r="G99" s="381">
        <v>9</v>
      </c>
      <c r="H99" s="244" t="s">
        <v>169</v>
      </c>
      <c r="I99" s="269" t="s">
        <v>785</v>
      </c>
      <c r="J99" s="179" t="s">
        <v>86</v>
      </c>
      <c r="K99" s="179" t="s">
        <v>86</v>
      </c>
      <c r="L99" s="164">
        <v>5</v>
      </c>
      <c r="M99" s="533">
        <f>'ASHA Mobiliser'!J40</f>
        <v>0</v>
      </c>
      <c r="N99" s="533">
        <f>'ASHA Mobiliser'!K40</f>
        <v>0</v>
      </c>
      <c r="O99" s="535" t="e">
        <f t="shared" si="8"/>
        <v>#DIV/0!</v>
      </c>
      <c r="P99" s="487" t="e">
        <f t="shared" si="5"/>
        <v>#DIV/0!</v>
      </c>
      <c r="Q99" s="200" t="s">
        <v>796</v>
      </c>
    </row>
    <row r="100" spans="1:17" ht="17.399999999999999" customHeight="1">
      <c r="A100" s="160">
        <v>5</v>
      </c>
      <c r="B100" s="452">
        <f t="shared" si="9"/>
        <v>0</v>
      </c>
      <c r="C100" s="531">
        <f t="shared" si="10"/>
        <v>5</v>
      </c>
      <c r="D100" s="179" t="s">
        <v>171</v>
      </c>
      <c r="E100" s="71"/>
      <c r="F100" s="381">
        <v>40</v>
      </c>
      <c r="G100" s="381">
        <v>10</v>
      </c>
      <c r="H100" s="244" t="s">
        <v>169</v>
      </c>
      <c r="I100" s="269" t="s">
        <v>773</v>
      </c>
      <c r="J100" s="179" t="s">
        <v>86</v>
      </c>
      <c r="K100" s="179" t="s">
        <v>86</v>
      </c>
      <c r="L100" s="164">
        <v>5</v>
      </c>
      <c r="M100" s="533">
        <f>'ASHA Mobiliser'!J41</f>
        <v>0</v>
      </c>
      <c r="N100" s="533">
        <f>'ASHA Mobiliser'!K41</f>
        <v>219</v>
      </c>
      <c r="O100" s="534">
        <f t="shared" si="8"/>
        <v>0</v>
      </c>
      <c r="P100" s="487">
        <f t="shared" si="5"/>
        <v>0</v>
      </c>
    </row>
    <row r="101" spans="1:17" ht="17.399999999999999" customHeight="1">
      <c r="A101" s="160">
        <v>5</v>
      </c>
      <c r="B101" s="452">
        <f t="shared" si="9"/>
        <v>0</v>
      </c>
      <c r="C101" s="531">
        <f t="shared" si="10"/>
        <v>5</v>
      </c>
      <c r="D101" s="179" t="s">
        <v>171</v>
      </c>
      <c r="E101" s="71"/>
      <c r="F101" s="381">
        <v>41</v>
      </c>
      <c r="G101" s="381">
        <v>11</v>
      </c>
      <c r="H101" s="244" t="s">
        <v>169</v>
      </c>
      <c r="I101" s="269" t="s">
        <v>774</v>
      </c>
      <c r="J101" s="179" t="s">
        <v>86</v>
      </c>
      <c r="K101" s="179" t="s">
        <v>86</v>
      </c>
      <c r="L101" s="164">
        <v>5</v>
      </c>
      <c r="M101" s="533">
        <f>'ASHA Mobiliser'!J42</f>
        <v>0</v>
      </c>
      <c r="N101" s="533">
        <f>'ASHA Mobiliser'!K42</f>
        <v>219</v>
      </c>
      <c r="O101" s="534">
        <f t="shared" si="8"/>
        <v>0</v>
      </c>
      <c r="P101" s="487">
        <f t="shared" si="5"/>
        <v>0</v>
      </c>
    </row>
    <row r="102" spans="1:17" ht="20.399999999999999" customHeight="1">
      <c r="A102" s="160">
        <v>5</v>
      </c>
      <c r="B102" s="452">
        <f t="shared" si="9"/>
        <v>0</v>
      </c>
      <c r="C102" s="531">
        <f t="shared" si="10"/>
        <v>5</v>
      </c>
      <c r="D102" s="179" t="s">
        <v>171</v>
      </c>
      <c r="E102" s="71"/>
      <c r="F102" s="381">
        <v>42</v>
      </c>
      <c r="G102" s="381">
        <v>12</v>
      </c>
      <c r="H102" s="244" t="s">
        <v>173</v>
      </c>
      <c r="I102" s="269" t="s">
        <v>775</v>
      </c>
      <c r="J102" s="179" t="s">
        <v>86</v>
      </c>
      <c r="K102" s="179" t="s">
        <v>86</v>
      </c>
      <c r="L102" s="164">
        <v>5</v>
      </c>
      <c r="M102" s="533">
        <f>'ASHA Mobiliser'!J43</f>
        <v>0</v>
      </c>
      <c r="N102" s="533">
        <f>'ASHA Mobiliser'!K43</f>
        <v>223</v>
      </c>
      <c r="O102" s="534">
        <f t="shared" si="8"/>
        <v>0</v>
      </c>
      <c r="P102" s="487">
        <f t="shared" si="5"/>
        <v>0</v>
      </c>
    </row>
    <row r="103" spans="1:17" ht="20.399999999999999" customHeight="1">
      <c r="A103" s="160">
        <v>5</v>
      </c>
      <c r="B103" s="452">
        <f t="shared" si="9"/>
        <v>0</v>
      </c>
      <c r="C103" s="531">
        <f t="shared" si="10"/>
        <v>5</v>
      </c>
      <c r="D103" s="179" t="s">
        <v>171</v>
      </c>
      <c r="E103" s="71"/>
      <c r="F103" s="381">
        <v>43</v>
      </c>
      <c r="G103" s="381">
        <v>13</v>
      </c>
      <c r="H103" s="244" t="s">
        <v>347</v>
      </c>
      <c r="I103" s="269" t="s">
        <v>776</v>
      </c>
      <c r="J103" s="179" t="s">
        <v>86</v>
      </c>
      <c r="K103" s="179" t="s">
        <v>86</v>
      </c>
      <c r="L103" s="164">
        <v>5</v>
      </c>
      <c r="M103" s="533">
        <f>'ASHA Mobiliser'!J44</f>
        <v>0</v>
      </c>
      <c r="N103" s="533">
        <f>'ASHA Mobiliser'!K44</f>
        <v>749</v>
      </c>
      <c r="O103" s="534">
        <f t="shared" si="8"/>
        <v>0</v>
      </c>
      <c r="P103" s="487">
        <f t="shared" si="5"/>
        <v>0</v>
      </c>
    </row>
    <row r="104" spans="1:17" ht="20.100000000000001" customHeight="1">
      <c r="A104" s="267">
        <v>5</v>
      </c>
      <c r="B104" s="452" t="e">
        <f>L104*O104</f>
        <v>#DIV/0!</v>
      </c>
      <c r="C104" s="531" t="e">
        <f>L104-B104</f>
        <v>#DIV/0!</v>
      </c>
      <c r="D104" s="179" t="s">
        <v>171</v>
      </c>
      <c r="F104" s="381">
        <v>44</v>
      </c>
      <c r="G104" s="381">
        <v>1</v>
      </c>
      <c r="H104" s="244" t="s">
        <v>196</v>
      </c>
      <c r="I104" s="264" t="s">
        <v>437</v>
      </c>
      <c r="J104" s="544" t="s">
        <v>677</v>
      </c>
      <c r="K104" s="179" t="s">
        <v>391</v>
      </c>
      <c r="L104" s="267">
        <v>5</v>
      </c>
      <c r="M104" s="533">
        <f>'Main Centre '!J44</f>
        <v>0</v>
      </c>
      <c r="N104" s="533">
        <f>'Main Centre '!K44</f>
        <v>0</v>
      </c>
      <c r="O104" s="535" t="e">
        <f t="shared" si="6"/>
        <v>#DIV/0!</v>
      </c>
      <c r="P104" s="487" t="e">
        <f t="shared" si="5"/>
        <v>#DIV/0!</v>
      </c>
      <c r="Q104" s="200" t="s">
        <v>796</v>
      </c>
    </row>
    <row r="105" spans="1:17" ht="20.100000000000001" customHeight="1">
      <c r="A105" s="267">
        <v>5</v>
      </c>
      <c r="B105" s="452" t="e">
        <f t="shared" si="3"/>
        <v>#DIV/0!</v>
      </c>
      <c r="C105" s="531" t="e">
        <f t="shared" si="4"/>
        <v>#DIV/0!</v>
      </c>
      <c r="D105" s="179" t="s">
        <v>171</v>
      </c>
      <c r="F105" s="381">
        <v>45</v>
      </c>
      <c r="G105" s="381">
        <v>2</v>
      </c>
      <c r="H105" s="244" t="s">
        <v>197</v>
      </c>
      <c r="I105" s="264" t="s">
        <v>438</v>
      </c>
      <c r="J105" s="544" t="s">
        <v>677</v>
      </c>
      <c r="K105" s="179" t="s">
        <v>391</v>
      </c>
      <c r="L105" s="267">
        <v>5</v>
      </c>
      <c r="M105" s="533">
        <f>'Main Centre '!J45</f>
        <v>0</v>
      </c>
      <c r="N105" s="533">
        <f>'Main Centre '!K45</f>
        <v>0</v>
      </c>
      <c r="O105" s="535" t="e">
        <f t="shared" si="6"/>
        <v>#DIV/0!</v>
      </c>
      <c r="P105" s="487" t="e">
        <f t="shared" si="5"/>
        <v>#DIV/0!</v>
      </c>
      <c r="Q105" s="200" t="s">
        <v>796</v>
      </c>
    </row>
    <row r="106" spans="1:17" ht="27" customHeight="1">
      <c r="A106" s="267">
        <v>5</v>
      </c>
      <c r="B106" s="452" t="e">
        <f t="shared" si="3"/>
        <v>#DIV/0!</v>
      </c>
      <c r="C106" s="531" t="e">
        <f t="shared" si="4"/>
        <v>#DIV/0!</v>
      </c>
      <c r="D106" s="179" t="s">
        <v>171</v>
      </c>
      <c r="F106" s="381">
        <v>46</v>
      </c>
      <c r="G106" s="381">
        <v>3</v>
      </c>
      <c r="H106" s="244" t="s">
        <v>198</v>
      </c>
      <c r="I106" s="264" t="s">
        <v>439</v>
      </c>
      <c r="J106" s="544" t="s">
        <v>677</v>
      </c>
      <c r="K106" s="179" t="s">
        <v>391</v>
      </c>
      <c r="L106" s="267">
        <v>5</v>
      </c>
      <c r="M106" s="533">
        <f>'Main Centre '!J46</f>
        <v>0</v>
      </c>
      <c r="N106" s="533">
        <f>'Main Centre '!K46</f>
        <v>0</v>
      </c>
      <c r="O106" s="535" t="e">
        <f t="shared" si="6"/>
        <v>#DIV/0!</v>
      </c>
      <c r="P106" s="487" t="e">
        <f t="shared" si="5"/>
        <v>#DIV/0!</v>
      </c>
      <c r="Q106" s="200" t="s">
        <v>796</v>
      </c>
    </row>
    <row r="107" spans="1:17" ht="31.5" customHeight="1">
      <c r="A107" s="267">
        <v>10</v>
      </c>
      <c r="B107" s="452" t="e">
        <f t="shared" si="3"/>
        <v>#DIV/0!</v>
      </c>
      <c r="C107" s="531" t="e">
        <f t="shared" si="4"/>
        <v>#DIV/0!</v>
      </c>
      <c r="D107" s="179" t="s">
        <v>171</v>
      </c>
      <c r="F107" s="381">
        <v>47</v>
      </c>
      <c r="G107" s="381">
        <v>4</v>
      </c>
      <c r="H107" s="244" t="s">
        <v>350</v>
      </c>
      <c r="I107" s="253" t="s">
        <v>588</v>
      </c>
      <c r="J107" s="544" t="s">
        <v>677</v>
      </c>
      <c r="K107" s="268" t="s">
        <v>391</v>
      </c>
      <c r="L107" s="267">
        <v>10</v>
      </c>
      <c r="M107" s="533">
        <f>'Main Centre '!J47</f>
        <v>0</v>
      </c>
      <c r="N107" s="533">
        <f>'Main Centre '!K47</f>
        <v>0</v>
      </c>
      <c r="O107" s="535" t="e">
        <f t="shared" si="6"/>
        <v>#DIV/0!</v>
      </c>
      <c r="P107" s="487" t="e">
        <f t="shared" si="5"/>
        <v>#DIV/0!</v>
      </c>
      <c r="Q107" s="200" t="s">
        <v>796</v>
      </c>
    </row>
    <row r="108" spans="1:17" ht="31.5" customHeight="1">
      <c r="A108" s="267">
        <v>10</v>
      </c>
      <c r="B108" s="452" t="e">
        <f t="shared" si="3"/>
        <v>#DIV/0!</v>
      </c>
      <c r="C108" s="531" t="e">
        <f t="shared" si="4"/>
        <v>#DIV/0!</v>
      </c>
      <c r="D108" s="179" t="s">
        <v>171</v>
      </c>
      <c r="F108" s="381">
        <v>48</v>
      </c>
      <c r="G108" s="381">
        <v>5</v>
      </c>
      <c r="H108" s="244" t="s">
        <v>350</v>
      </c>
      <c r="I108" s="251" t="s">
        <v>789</v>
      </c>
      <c r="J108" s="544" t="s">
        <v>677</v>
      </c>
      <c r="K108" s="179" t="s">
        <v>391</v>
      </c>
      <c r="L108" s="267">
        <v>10</v>
      </c>
      <c r="M108" s="533">
        <f>'Main Centre '!J48</f>
        <v>0</v>
      </c>
      <c r="N108" s="533">
        <f>'Main Centre '!K48</f>
        <v>0</v>
      </c>
      <c r="O108" s="535" t="e">
        <f t="shared" si="6"/>
        <v>#DIV/0!</v>
      </c>
      <c r="P108" s="487" t="e">
        <f t="shared" si="5"/>
        <v>#DIV/0!</v>
      </c>
      <c r="Q108" s="200" t="s">
        <v>796</v>
      </c>
    </row>
    <row r="109" spans="1:17" ht="24" customHeight="1">
      <c r="A109" s="267">
        <v>5</v>
      </c>
      <c r="B109" s="452" t="e">
        <f t="shared" si="3"/>
        <v>#DIV/0!</v>
      </c>
      <c r="C109" s="531" t="e">
        <f t="shared" si="4"/>
        <v>#DIV/0!</v>
      </c>
      <c r="D109" s="179" t="s">
        <v>171</v>
      </c>
      <c r="F109" s="381">
        <v>49</v>
      </c>
      <c r="G109" s="381">
        <v>6</v>
      </c>
      <c r="H109" s="244" t="s">
        <v>350</v>
      </c>
      <c r="I109" s="269" t="s">
        <v>790</v>
      </c>
      <c r="J109" s="544" t="s">
        <v>677</v>
      </c>
      <c r="K109" s="179" t="s">
        <v>391</v>
      </c>
      <c r="L109" s="267">
        <v>5</v>
      </c>
      <c r="M109" s="533">
        <f>'Main Centre '!J49</f>
        <v>0</v>
      </c>
      <c r="N109" s="533">
        <f>'Main Centre '!K49</f>
        <v>0</v>
      </c>
      <c r="O109" s="535" t="e">
        <f t="shared" si="6"/>
        <v>#DIV/0!</v>
      </c>
      <c r="P109" s="487" t="e">
        <f t="shared" si="5"/>
        <v>#DIV/0!</v>
      </c>
      <c r="Q109" s="200" t="s">
        <v>796</v>
      </c>
    </row>
    <row r="110" spans="1:17" ht="20.100000000000001" customHeight="1">
      <c r="A110" s="267">
        <v>5</v>
      </c>
      <c r="B110" s="452" t="e">
        <f t="shared" si="3"/>
        <v>#DIV/0!</v>
      </c>
      <c r="C110" s="531" t="e">
        <f t="shared" si="4"/>
        <v>#DIV/0!</v>
      </c>
      <c r="D110" s="179"/>
      <c r="F110" s="381">
        <v>50</v>
      </c>
      <c r="G110" s="381">
        <v>7</v>
      </c>
      <c r="H110" s="266" t="s">
        <v>200</v>
      </c>
      <c r="I110" s="308" t="s">
        <v>783</v>
      </c>
      <c r="J110" s="544" t="s">
        <v>677</v>
      </c>
      <c r="K110" s="179" t="s">
        <v>391</v>
      </c>
      <c r="L110" s="267">
        <v>5</v>
      </c>
      <c r="M110" s="533">
        <f>'Main Centre '!J50</f>
        <v>0</v>
      </c>
      <c r="N110" s="533">
        <f>'Main Centre '!K50</f>
        <v>0</v>
      </c>
      <c r="O110" s="535" t="e">
        <f t="shared" si="6"/>
        <v>#DIV/0!</v>
      </c>
      <c r="P110" s="487" t="e">
        <f t="shared" si="5"/>
        <v>#DIV/0!</v>
      </c>
      <c r="Q110" s="200" t="s">
        <v>796</v>
      </c>
    </row>
    <row r="111" spans="1:17" ht="20.399999999999999" customHeight="1">
      <c r="A111" s="537">
        <v>5</v>
      </c>
      <c r="B111" s="452" t="e">
        <f t="shared" si="3"/>
        <v>#DIV/0!</v>
      </c>
      <c r="C111" s="531" t="e">
        <f t="shared" si="4"/>
        <v>#DIV/0!</v>
      </c>
      <c r="D111" s="179" t="s">
        <v>168</v>
      </c>
      <c r="E111" s="375"/>
      <c r="F111" s="381">
        <v>51</v>
      </c>
      <c r="G111" s="381">
        <v>1</v>
      </c>
      <c r="H111" s="244" t="s">
        <v>165</v>
      </c>
      <c r="I111" s="246" t="s">
        <v>743</v>
      </c>
      <c r="J111" s="200" t="s">
        <v>432</v>
      </c>
      <c r="K111" s="179" t="s">
        <v>398</v>
      </c>
      <c r="L111" s="537">
        <v>5</v>
      </c>
      <c r="M111" s="533">
        <f>'UPHC,PHC,CHC,SDH'!J176</f>
        <v>0</v>
      </c>
      <c r="N111" s="533">
        <f>'UPHC,PHC,CHC,SDH'!K176</f>
        <v>0</v>
      </c>
      <c r="O111" s="534" t="e">
        <f t="shared" si="6"/>
        <v>#DIV/0!</v>
      </c>
      <c r="P111" s="487" t="e">
        <f t="shared" si="5"/>
        <v>#DIV/0!</v>
      </c>
    </row>
    <row r="112" spans="1:17" ht="20.399999999999999" customHeight="1">
      <c r="A112" s="537">
        <v>5</v>
      </c>
      <c r="B112" s="452" t="e">
        <f t="shared" si="3"/>
        <v>#DIV/0!</v>
      </c>
      <c r="C112" s="531" t="e">
        <f t="shared" si="4"/>
        <v>#DIV/0!</v>
      </c>
      <c r="D112" s="179"/>
      <c r="E112" s="375"/>
      <c r="F112" s="381">
        <v>52</v>
      </c>
      <c r="G112" s="381">
        <v>2</v>
      </c>
      <c r="H112" s="244" t="s">
        <v>165</v>
      </c>
      <c r="I112" s="246" t="s">
        <v>744</v>
      </c>
      <c r="J112" s="200" t="s">
        <v>432</v>
      </c>
      <c r="K112" s="179" t="s">
        <v>398</v>
      </c>
      <c r="L112" s="537">
        <v>5</v>
      </c>
      <c r="M112" s="533">
        <f>'UPHC,PHC,CHC,SDH'!J177</f>
        <v>0</v>
      </c>
      <c r="N112" s="533">
        <f>'UPHC,PHC,CHC,SDH'!K177</f>
        <v>0</v>
      </c>
      <c r="O112" s="534" t="e">
        <f t="shared" si="6"/>
        <v>#DIV/0!</v>
      </c>
      <c r="P112" s="487" t="e">
        <f t="shared" si="5"/>
        <v>#DIV/0!</v>
      </c>
    </row>
    <row r="113" spans="1:17" ht="20.399999999999999" customHeight="1">
      <c r="A113" s="539">
        <v>5</v>
      </c>
      <c r="B113" s="452" t="e">
        <f t="shared" si="3"/>
        <v>#DIV/0!</v>
      </c>
      <c r="C113" s="531" t="e">
        <f t="shared" si="4"/>
        <v>#DIV/0!</v>
      </c>
      <c r="D113" s="179" t="s">
        <v>171</v>
      </c>
      <c r="E113" s="375"/>
      <c r="F113" s="381">
        <v>53</v>
      </c>
      <c r="G113" s="381">
        <v>3</v>
      </c>
      <c r="H113" s="250" t="s">
        <v>169</v>
      </c>
      <c r="I113" s="251" t="s">
        <v>170</v>
      </c>
      <c r="J113" s="200" t="s">
        <v>432</v>
      </c>
      <c r="K113" s="179" t="s">
        <v>433</v>
      </c>
      <c r="L113" s="539">
        <v>5</v>
      </c>
      <c r="M113" s="533">
        <f>'UPHC,PHC,CHC,SDH'!J178</f>
        <v>0</v>
      </c>
      <c r="N113" s="533">
        <f>'UPHC,PHC,CHC,SDH'!K178</f>
        <v>0</v>
      </c>
      <c r="O113" s="534" t="e">
        <f t="shared" si="6"/>
        <v>#DIV/0!</v>
      </c>
      <c r="P113" s="487" t="e">
        <f t="shared" si="5"/>
        <v>#DIV/0!</v>
      </c>
    </row>
    <row r="114" spans="1:17" ht="20.399999999999999" customHeight="1">
      <c r="A114" s="539">
        <v>5</v>
      </c>
      <c r="B114" s="452" t="e">
        <f t="shared" si="3"/>
        <v>#DIV/0!</v>
      </c>
      <c r="C114" s="531" t="e">
        <f t="shared" si="4"/>
        <v>#DIV/0!</v>
      </c>
      <c r="D114" s="179" t="s">
        <v>171</v>
      </c>
      <c r="E114" s="375"/>
      <c r="F114" s="381">
        <v>54</v>
      </c>
      <c r="G114" s="381">
        <v>4</v>
      </c>
      <c r="H114" s="250" t="s">
        <v>169</v>
      </c>
      <c r="I114" s="251" t="s">
        <v>172</v>
      </c>
      <c r="J114" s="200" t="s">
        <v>432</v>
      </c>
      <c r="K114" s="179" t="s">
        <v>433</v>
      </c>
      <c r="L114" s="539">
        <v>5</v>
      </c>
      <c r="M114" s="533">
        <f>'UPHC,PHC,CHC,SDH'!J179</f>
        <v>0</v>
      </c>
      <c r="N114" s="533">
        <f>'UPHC,PHC,CHC,SDH'!K179</f>
        <v>0</v>
      </c>
      <c r="O114" s="534" t="e">
        <f t="shared" si="6"/>
        <v>#DIV/0!</v>
      </c>
      <c r="P114" s="487" t="e">
        <f t="shared" si="5"/>
        <v>#DIV/0!</v>
      </c>
    </row>
    <row r="115" spans="1:17" ht="20.399999999999999" customHeight="1">
      <c r="A115" s="539">
        <v>5</v>
      </c>
      <c r="B115" s="452" t="e">
        <f t="shared" si="3"/>
        <v>#DIV/0!</v>
      </c>
      <c r="C115" s="531" t="e">
        <f t="shared" si="4"/>
        <v>#DIV/0!</v>
      </c>
      <c r="D115" s="179" t="s">
        <v>171</v>
      </c>
      <c r="E115" s="375"/>
      <c r="F115" s="381">
        <v>55</v>
      </c>
      <c r="G115" s="381">
        <v>5</v>
      </c>
      <c r="H115" s="250" t="s">
        <v>173</v>
      </c>
      <c r="I115" s="545" t="s">
        <v>676</v>
      </c>
      <c r="J115" s="200" t="s">
        <v>432</v>
      </c>
      <c r="K115" s="179" t="s">
        <v>433</v>
      </c>
      <c r="L115" s="539">
        <v>5</v>
      </c>
      <c r="M115" s="533">
        <f>'UPHC,PHC,CHC,SDH'!J180</f>
        <v>0</v>
      </c>
      <c r="N115" s="533">
        <f>'UPHC,PHC,CHC,SDH'!K180</f>
        <v>0</v>
      </c>
      <c r="O115" s="534" t="e">
        <f t="shared" si="6"/>
        <v>#DIV/0!</v>
      </c>
      <c r="P115" s="487" t="e">
        <f t="shared" si="5"/>
        <v>#DIV/0!</v>
      </c>
    </row>
    <row r="116" spans="1:17" ht="20.399999999999999" customHeight="1">
      <c r="A116" s="546">
        <v>10</v>
      </c>
      <c r="B116" s="452" t="e">
        <f t="shared" si="3"/>
        <v>#DIV/0!</v>
      </c>
      <c r="C116" s="531" t="e">
        <f t="shared" si="4"/>
        <v>#DIV/0!</v>
      </c>
      <c r="D116" s="179" t="s">
        <v>171</v>
      </c>
      <c r="E116" s="375"/>
      <c r="F116" s="381">
        <v>56</v>
      </c>
      <c r="G116" s="381">
        <v>6</v>
      </c>
      <c r="H116" s="244" t="s">
        <v>347</v>
      </c>
      <c r="I116" s="246" t="s">
        <v>434</v>
      </c>
      <c r="J116" s="200" t="s">
        <v>432</v>
      </c>
      <c r="K116" s="179" t="s">
        <v>395</v>
      </c>
      <c r="L116" s="546">
        <v>10</v>
      </c>
      <c r="M116" s="533">
        <f>'UPHC,PHC,CHC,SDH'!J181</f>
        <v>0</v>
      </c>
      <c r="N116" s="533">
        <f>'UPHC,PHC,CHC,SDH'!K181</f>
        <v>0</v>
      </c>
      <c r="O116" s="534" t="e">
        <f t="shared" si="6"/>
        <v>#DIV/0!</v>
      </c>
      <c r="P116" s="487" t="e">
        <f t="shared" si="5"/>
        <v>#DIV/0!</v>
      </c>
    </row>
    <row r="117" spans="1:17" ht="20.399999999999999" customHeight="1">
      <c r="A117" s="537">
        <v>10</v>
      </c>
      <c r="B117" s="452" t="e">
        <f t="shared" si="3"/>
        <v>#DIV/0!</v>
      </c>
      <c r="C117" s="531" t="e">
        <f t="shared" si="4"/>
        <v>#DIV/0!</v>
      </c>
      <c r="D117" s="179" t="s">
        <v>171</v>
      </c>
      <c r="E117" s="375"/>
      <c r="F117" s="381">
        <v>57</v>
      </c>
      <c r="G117" s="381">
        <v>7</v>
      </c>
      <c r="H117" s="244" t="s">
        <v>176</v>
      </c>
      <c r="I117" s="246" t="s">
        <v>177</v>
      </c>
      <c r="J117" s="200" t="s">
        <v>432</v>
      </c>
      <c r="K117" s="179" t="s">
        <v>395</v>
      </c>
      <c r="L117" s="537">
        <v>10</v>
      </c>
      <c r="M117" s="533">
        <f>'UPHC,PHC,CHC,SDH'!J182</f>
        <v>0</v>
      </c>
      <c r="N117" s="533">
        <f>'UPHC,PHC,CHC,SDH'!K182</f>
        <v>0</v>
      </c>
      <c r="O117" s="534" t="e">
        <f t="shared" si="6"/>
        <v>#DIV/0!</v>
      </c>
      <c r="P117" s="487" t="e">
        <f t="shared" si="5"/>
        <v>#DIV/0!</v>
      </c>
    </row>
    <row r="118" spans="1:17" ht="14.4" customHeight="1">
      <c r="A118" s="537">
        <v>10</v>
      </c>
      <c r="B118" s="452" t="e">
        <f t="shared" si="3"/>
        <v>#DIV/0!</v>
      </c>
      <c r="C118" s="531" t="e">
        <f t="shared" si="4"/>
        <v>#DIV/0!</v>
      </c>
      <c r="D118" s="179" t="s">
        <v>171</v>
      </c>
      <c r="E118" s="375"/>
      <c r="F118" s="381">
        <v>58</v>
      </c>
      <c r="G118" s="381">
        <v>8</v>
      </c>
      <c r="H118" s="244" t="s">
        <v>410</v>
      </c>
      <c r="I118" s="246" t="s">
        <v>179</v>
      </c>
      <c r="J118" s="200" t="s">
        <v>432</v>
      </c>
      <c r="K118" s="179" t="s">
        <v>395</v>
      </c>
      <c r="L118" s="537">
        <v>10</v>
      </c>
      <c r="M118" s="533">
        <f>'UPHC,PHC,CHC,SDH'!J183</f>
        <v>0</v>
      </c>
      <c r="N118" s="533">
        <f>'UPHC,PHC,CHC,SDH'!K183</f>
        <v>0</v>
      </c>
      <c r="O118" s="534" t="e">
        <f t="shared" si="6"/>
        <v>#DIV/0!</v>
      </c>
      <c r="P118" s="487" t="e">
        <f t="shared" si="5"/>
        <v>#DIV/0!</v>
      </c>
    </row>
    <row r="119" spans="1:17" ht="14.4" customHeight="1">
      <c r="A119" s="537">
        <v>10</v>
      </c>
      <c r="B119" s="452" t="e">
        <f t="shared" si="3"/>
        <v>#DIV/0!</v>
      </c>
      <c r="C119" s="531" t="e">
        <f t="shared" si="4"/>
        <v>#DIV/0!</v>
      </c>
      <c r="D119" s="179" t="s">
        <v>171</v>
      </c>
      <c r="E119" s="375"/>
      <c r="F119" s="381">
        <v>59</v>
      </c>
      <c r="G119" s="381">
        <v>9</v>
      </c>
      <c r="H119" s="244" t="s">
        <v>410</v>
      </c>
      <c r="I119" s="246" t="s">
        <v>180</v>
      </c>
      <c r="J119" s="200" t="s">
        <v>432</v>
      </c>
      <c r="K119" s="179" t="s">
        <v>435</v>
      </c>
      <c r="L119" s="537">
        <v>10</v>
      </c>
      <c r="M119" s="533">
        <f>'UPHC,PHC,CHC,SDH'!J184</f>
        <v>0</v>
      </c>
      <c r="N119" s="533">
        <f>'UPHC,PHC,CHC,SDH'!K184</f>
        <v>0</v>
      </c>
      <c r="O119" s="534" t="e">
        <f t="shared" si="6"/>
        <v>#DIV/0!</v>
      </c>
      <c r="P119" s="487" t="e">
        <f t="shared" si="5"/>
        <v>#DIV/0!</v>
      </c>
    </row>
    <row r="120" spans="1:17" ht="14.4" customHeight="1">
      <c r="A120" s="267">
        <v>5</v>
      </c>
      <c r="B120" s="452" t="e">
        <f t="shared" si="3"/>
        <v>#DIV/0!</v>
      </c>
      <c r="C120" s="531" t="e">
        <f t="shared" si="4"/>
        <v>#DIV/0!</v>
      </c>
      <c r="D120" s="179" t="s">
        <v>171</v>
      </c>
      <c r="E120" s="375"/>
      <c r="F120" s="381">
        <v>60</v>
      </c>
      <c r="G120" s="381">
        <v>12</v>
      </c>
      <c r="H120" s="244" t="s">
        <v>169</v>
      </c>
      <c r="I120" s="251" t="s">
        <v>184</v>
      </c>
      <c r="J120" s="200" t="s">
        <v>432</v>
      </c>
      <c r="K120" s="179" t="s">
        <v>393</v>
      </c>
      <c r="L120" s="267">
        <v>5</v>
      </c>
      <c r="M120" s="533">
        <f>'UPHC,PHC,CHC,SDH'!J187</f>
        <v>0</v>
      </c>
      <c r="N120" s="533">
        <f>'UPHC,PHC,CHC,SDH'!K187</f>
        <v>0</v>
      </c>
      <c r="O120" s="534" t="e">
        <f t="shared" si="6"/>
        <v>#DIV/0!</v>
      </c>
      <c r="P120" s="487" t="e">
        <f t="shared" si="5"/>
        <v>#DIV/0!</v>
      </c>
    </row>
    <row r="121" spans="1:17" ht="14.4" customHeight="1">
      <c r="A121" s="267">
        <v>5</v>
      </c>
      <c r="B121" s="452" t="e">
        <f t="shared" si="3"/>
        <v>#DIV/0!</v>
      </c>
      <c r="C121" s="531" t="e">
        <f t="shared" si="4"/>
        <v>#DIV/0!</v>
      </c>
      <c r="D121" s="179" t="s">
        <v>171</v>
      </c>
      <c r="E121" s="375"/>
      <c r="F121" s="381">
        <v>61</v>
      </c>
      <c r="G121" s="381">
        <v>13</v>
      </c>
      <c r="H121" s="244" t="s">
        <v>169</v>
      </c>
      <c r="I121" s="251" t="s">
        <v>185</v>
      </c>
      <c r="J121" s="200" t="s">
        <v>432</v>
      </c>
      <c r="K121" s="179" t="s">
        <v>393</v>
      </c>
      <c r="L121" s="267">
        <v>5</v>
      </c>
      <c r="M121" s="533">
        <f>'UPHC,PHC,CHC,SDH'!J188</f>
        <v>0</v>
      </c>
      <c r="N121" s="533">
        <f>'UPHC,PHC,CHC,SDH'!K188</f>
        <v>0</v>
      </c>
      <c r="O121" s="534" t="e">
        <f t="shared" si="6"/>
        <v>#DIV/0!</v>
      </c>
      <c r="P121" s="487" t="e">
        <f t="shared" si="5"/>
        <v>#DIV/0!</v>
      </c>
    </row>
    <row r="122" spans="1:17" ht="14.4" customHeight="1">
      <c r="A122" s="537">
        <v>10</v>
      </c>
      <c r="B122" s="452" t="e">
        <f t="shared" si="3"/>
        <v>#DIV/0!</v>
      </c>
      <c r="C122" s="531" t="e">
        <f t="shared" si="4"/>
        <v>#DIV/0!</v>
      </c>
      <c r="D122" s="179" t="s">
        <v>171</v>
      </c>
      <c r="E122" s="375"/>
      <c r="F122" s="381">
        <v>62</v>
      </c>
      <c r="G122" s="381">
        <v>14</v>
      </c>
      <c r="H122" s="244" t="s">
        <v>186</v>
      </c>
      <c r="I122" s="246" t="s">
        <v>187</v>
      </c>
      <c r="J122" s="200" t="s">
        <v>432</v>
      </c>
      <c r="K122" s="179" t="s">
        <v>396</v>
      </c>
      <c r="L122" s="537">
        <v>10</v>
      </c>
      <c r="M122" s="533">
        <f>'UPHC,PHC,CHC,SDH'!J189</f>
        <v>0</v>
      </c>
      <c r="N122" s="533">
        <f>'UPHC,PHC,CHC,SDH'!K189</f>
        <v>0</v>
      </c>
      <c r="O122" s="534" t="e">
        <f t="shared" si="6"/>
        <v>#DIV/0!</v>
      </c>
      <c r="P122" s="487" t="e">
        <f t="shared" si="5"/>
        <v>#DIV/0!</v>
      </c>
    </row>
    <row r="123" spans="1:17" ht="14.4" customHeight="1">
      <c r="A123" s="537">
        <v>10</v>
      </c>
      <c r="B123" s="452">
        <f t="shared" si="3"/>
        <v>0</v>
      </c>
      <c r="C123" s="531">
        <f t="shared" si="4"/>
        <v>10</v>
      </c>
      <c r="D123" s="179" t="s">
        <v>171</v>
      </c>
      <c r="E123" s="375"/>
      <c r="F123" s="381">
        <v>63</v>
      </c>
      <c r="G123" s="381">
        <v>15</v>
      </c>
      <c r="H123" s="244" t="s">
        <v>186</v>
      </c>
      <c r="I123" s="246" t="s">
        <v>188</v>
      </c>
      <c r="J123" s="200" t="s">
        <v>432</v>
      </c>
      <c r="K123" s="179" t="s">
        <v>396</v>
      </c>
      <c r="L123" s="537">
        <v>10</v>
      </c>
      <c r="M123" s="533">
        <f>'UPHC,PHC,CHC,SDH'!J190</f>
        <v>0</v>
      </c>
      <c r="N123" s="533">
        <f>'UPHC,PHC,CHC,SDH'!K190</f>
        <v>23.7</v>
      </c>
      <c r="O123" s="534">
        <f t="shared" si="6"/>
        <v>0</v>
      </c>
      <c r="P123" s="487">
        <f t="shared" si="5"/>
        <v>0</v>
      </c>
    </row>
    <row r="124" spans="1:17" ht="14.4" customHeight="1">
      <c r="A124" s="267">
        <v>20</v>
      </c>
      <c r="B124" s="452">
        <f t="shared" si="3"/>
        <v>0</v>
      </c>
      <c r="C124" s="531">
        <f t="shared" si="4"/>
        <v>20</v>
      </c>
      <c r="D124" s="179" t="s">
        <v>190</v>
      </c>
      <c r="F124" s="381">
        <v>64</v>
      </c>
      <c r="G124" s="381">
        <v>16</v>
      </c>
      <c r="H124" s="244" t="s">
        <v>189</v>
      </c>
      <c r="I124" s="263" t="s">
        <v>687</v>
      </c>
      <c r="J124" s="200" t="s">
        <v>432</v>
      </c>
      <c r="K124" s="179" t="s">
        <v>399</v>
      </c>
      <c r="L124" s="267">
        <v>20</v>
      </c>
      <c r="M124" s="533">
        <f>'UPHC,PHC,CHC,SDH'!J191</f>
        <v>0</v>
      </c>
      <c r="N124" s="533">
        <f>'UPHC,PHC,CHC,SDH'!K191</f>
        <v>100</v>
      </c>
      <c r="O124" s="535">
        <f t="shared" si="6"/>
        <v>0</v>
      </c>
      <c r="P124" s="487">
        <f t="shared" si="5"/>
        <v>0</v>
      </c>
      <c r="Q124" s="200" t="s">
        <v>796</v>
      </c>
    </row>
    <row r="125" spans="1:17" ht="14.4" customHeight="1">
      <c r="A125" s="267">
        <v>5</v>
      </c>
      <c r="B125" s="452">
        <f t="shared" si="3"/>
        <v>0</v>
      </c>
      <c r="C125" s="531">
        <f t="shared" si="4"/>
        <v>5</v>
      </c>
      <c r="D125" s="179" t="s">
        <v>168</v>
      </c>
      <c r="F125" s="381">
        <v>65</v>
      </c>
      <c r="G125" s="381">
        <v>17</v>
      </c>
      <c r="H125" s="244" t="s">
        <v>191</v>
      </c>
      <c r="I125" s="264" t="s">
        <v>130</v>
      </c>
      <c r="J125" s="200" t="s">
        <v>432</v>
      </c>
      <c r="K125" s="179" t="s">
        <v>393</v>
      </c>
      <c r="L125" s="267">
        <v>5</v>
      </c>
      <c r="M125" s="533">
        <f>'UPHC,PHC,CHC,SDH'!J192</f>
        <v>0</v>
      </c>
      <c r="N125" s="533">
        <f>'UPHC,PHC,CHC,SDH'!K192</f>
        <v>5</v>
      </c>
      <c r="O125" s="535">
        <f t="shared" si="6"/>
        <v>0</v>
      </c>
      <c r="P125" s="487">
        <f t="shared" si="5"/>
        <v>0</v>
      </c>
      <c r="Q125" s="200" t="s">
        <v>796</v>
      </c>
    </row>
    <row r="126" spans="1:17" ht="14.4" customHeight="1">
      <c r="A126" s="267">
        <v>10</v>
      </c>
      <c r="B126" s="452" t="e">
        <f t="shared" si="3"/>
        <v>#DIV/0!</v>
      </c>
      <c r="C126" s="531" t="e">
        <f t="shared" si="4"/>
        <v>#DIV/0!</v>
      </c>
      <c r="D126" s="179" t="s">
        <v>171</v>
      </c>
      <c r="F126" s="381">
        <v>66</v>
      </c>
      <c r="G126" s="381">
        <v>18</v>
      </c>
      <c r="H126" s="244" t="s">
        <v>192</v>
      </c>
      <c r="I126" s="251" t="s">
        <v>436</v>
      </c>
      <c r="J126" s="200" t="s">
        <v>432</v>
      </c>
      <c r="K126" s="179" t="s">
        <v>394</v>
      </c>
      <c r="L126" s="267">
        <v>10</v>
      </c>
      <c r="M126" s="533">
        <f>'UPHC,PHC,CHC,SDH'!J193</f>
        <v>0</v>
      </c>
      <c r="N126" s="533">
        <f>'UPHC,PHC,CHC,SDH'!K193</f>
        <v>0</v>
      </c>
      <c r="O126" s="535" t="e">
        <f t="shared" si="6"/>
        <v>#DIV/0!</v>
      </c>
      <c r="P126" s="487" t="e">
        <f t="shared" si="5"/>
        <v>#DIV/0!</v>
      </c>
      <c r="Q126" s="200" t="s">
        <v>796</v>
      </c>
    </row>
    <row r="127" spans="1:17" ht="14.4" customHeight="1">
      <c r="A127" s="267">
        <v>10</v>
      </c>
      <c r="B127" s="452" t="e">
        <f t="shared" si="3"/>
        <v>#DIV/0!</v>
      </c>
      <c r="C127" s="531" t="e">
        <f t="shared" si="4"/>
        <v>#DIV/0!</v>
      </c>
      <c r="D127" s="179" t="s">
        <v>168</v>
      </c>
      <c r="F127" s="381">
        <v>67</v>
      </c>
      <c r="G127" s="381">
        <v>19</v>
      </c>
      <c r="H127" s="244" t="s">
        <v>194</v>
      </c>
      <c r="I127" s="265" t="s">
        <v>787</v>
      </c>
      <c r="J127" s="200" t="s">
        <v>432</v>
      </c>
      <c r="K127" s="179" t="s">
        <v>398</v>
      </c>
      <c r="L127" s="267">
        <v>10</v>
      </c>
      <c r="M127" s="533">
        <f>'UPHC,PHC,CHC,SDH'!J194</f>
        <v>0</v>
      </c>
      <c r="N127" s="533">
        <f>'UPHC,PHC,CHC,SDH'!K194</f>
        <v>0</v>
      </c>
      <c r="O127" s="535" t="e">
        <f t="shared" si="6"/>
        <v>#DIV/0!</v>
      </c>
      <c r="P127" s="487" t="e">
        <f t="shared" si="5"/>
        <v>#DIV/0!</v>
      </c>
      <c r="Q127" s="200" t="s">
        <v>796</v>
      </c>
    </row>
    <row r="128" spans="1:17" ht="18.899999999999999" customHeight="1">
      <c r="A128" s="267">
        <v>10</v>
      </c>
      <c r="B128" s="452" t="e">
        <f t="shared" si="3"/>
        <v>#DIV/0!</v>
      </c>
      <c r="C128" s="531" t="e">
        <f t="shared" si="4"/>
        <v>#DIV/0!</v>
      </c>
      <c r="D128" s="179" t="s">
        <v>168</v>
      </c>
      <c r="F128" s="381">
        <v>68</v>
      </c>
      <c r="G128" s="381">
        <v>20</v>
      </c>
      <c r="H128" s="244" t="s">
        <v>791</v>
      </c>
      <c r="I128" s="264" t="s">
        <v>788</v>
      </c>
      <c r="J128" s="200" t="s">
        <v>432</v>
      </c>
      <c r="K128" s="179" t="s">
        <v>398</v>
      </c>
      <c r="L128" s="267">
        <v>10</v>
      </c>
      <c r="M128" s="533">
        <f>'UPHC,PHC,CHC,SDH'!J195</f>
        <v>0</v>
      </c>
      <c r="N128" s="533">
        <f>'UPHC,PHC,CHC,SDH'!K195</f>
        <v>0</v>
      </c>
      <c r="O128" s="535" t="e">
        <f t="shared" si="6"/>
        <v>#DIV/0!</v>
      </c>
      <c r="P128" s="487" t="e">
        <f t="shared" si="5"/>
        <v>#DIV/0!</v>
      </c>
      <c r="Q128" s="200" t="s">
        <v>796</v>
      </c>
    </row>
    <row r="129" spans="1:17" ht="25.5" customHeight="1">
      <c r="A129" s="267">
        <v>10</v>
      </c>
      <c r="B129" s="452" t="e">
        <f t="shared" si="3"/>
        <v>#DIV/0!</v>
      </c>
      <c r="C129" s="531" t="e">
        <f t="shared" si="4"/>
        <v>#DIV/0!</v>
      </c>
      <c r="D129" s="179" t="s">
        <v>171</v>
      </c>
      <c r="F129" s="381">
        <v>69</v>
      </c>
      <c r="G129" s="381">
        <v>21</v>
      </c>
      <c r="H129" s="244" t="s">
        <v>350</v>
      </c>
      <c r="I129" s="251" t="s">
        <v>440</v>
      </c>
      <c r="J129" s="200" t="s">
        <v>432</v>
      </c>
      <c r="K129" s="179" t="s">
        <v>397</v>
      </c>
      <c r="L129" s="267">
        <v>10</v>
      </c>
      <c r="M129" s="533">
        <f>'UPHC,PHC,CHC,SDH'!J196</f>
        <v>0</v>
      </c>
      <c r="N129" s="533">
        <f>'UPHC,PHC,CHC,SDH'!K196</f>
        <v>0</v>
      </c>
      <c r="O129" s="535" t="e">
        <f t="shared" si="6"/>
        <v>#DIV/0!</v>
      </c>
      <c r="P129" s="487" t="e">
        <f t="shared" si="5"/>
        <v>#DIV/0!</v>
      </c>
      <c r="Q129" s="200" t="s">
        <v>796</v>
      </c>
    </row>
    <row r="130" spans="1:17" ht="13.5" customHeight="1">
      <c r="A130" s="267">
        <v>5</v>
      </c>
      <c r="B130" s="452" t="e">
        <f t="shared" si="3"/>
        <v>#DIV/0!</v>
      </c>
      <c r="C130" s="531" t="e">
        <f t="shared" si="4"/>
        <v>#DIV/0!</v>
      </c>
      <c r="D130" s="179" t="s">
        <v>171</v>
      </c>
      <c r="F130" s="381">
        <v>70</v>
      </c>
      <c r="G130" s="381">
        <v>22</v>
      </c>
      <c r="H130" s="244" t="s">
        <v>200</v>
      </c>
      <c r="I130" s="269" t="s">
        <v>786</v>
      </c>
      <c r="J130" s="200" t="s">
        <v>432</v>
      </c>
      <c r="K130" s="179" t="s">
        <v>397</v>
      </c>
      <c r="L130" s="267">
        <v>5</v>
      </c>
      <c r="M130" s="533">
        <f>'UPHC,PHC,CHC,SDH'!J197</f>
        <v>0</v>
      </c>
      <c r="N130" s="533">
        <f>'UPHC,PHC,CHC,SDH'!K197</f>
        <v>0</v>
      </c>
      <c r="O130" s="535" t="e">
        <f>M130/N130</f>
        <v>#DIV/0!</v>
      </c>
      <c r="P130" s="487" t="e">
        <f t="shared" si="5"/>
        <v>#DIV/0!</v>
      </c>
      <c r="Q130" s="200" t="s">
        <v>796</v>
      </c>
    </row>
    <row r="131" spans="1:17" ht="6.6" customHeight="1">
      <c r="A131" s="182"/>
      <c r="B131" s="411"/>
      <c r="C131" s="411"/>
      <c r="D131" s="411"/>
      <c r="F131" s="411"/>
      <c r="G131" s="412"/>
      <c r="H131" s="412"/>
      <c r="I131" s="411"/>
      <c r="J131" s="411"/>
      <c r="K131" s="411"/>
      <c r="L131" s="411"/>
    </row>
    <row r="132" spans="1:17" ht="22.5" customHeight="1">
      <c r="A132" s="182"/>
      <c r="B132" s="411"/>
      <c r="C132" s="411"/>
      <c r="D132" s="411"/>
      <c r="F132" s="411"/>
      <c r="G132" s="412"/>
      <c r="H132" s="412"/>
      <c r="I132" s="510" t="s">
        <v>749</v>
      </c>
      <c r="J132" s="511"/>
      <c r="K132" s="511"/>
      <c r="L132" s="511"/>
      <c r="M132" s="511"/>
      <c r="N132" s="512"/>
    </row>
    <row r="134" spans="1:17" ht="15" customHeight="1">
      <c r="I134" s="1" t="s">
        <v>574</v>
      </c>
    </row>
  </sheetData>
  <sheetProtection password="CC6B" sheet="1" objects="1" scenarios="1" autoFilter="0"/>
  <autoFilter ref="A6:P130" xr:uid="{00000000-0009-0000-0000-000016000000}"/>
  <hyperlinks>
    <hyperlink ref="P2" location="INDEX!A1" display="INDEX!A1" xr:uid="{00000000-0004-0000-1600-000000000000}"/>
  </hyperlinks>
  <pageMargins left="0.43307086614173229" right="0.19685039370078741" top="0.74803149606299213" bottom="0.55118110236220474" header="0" footer="0"/>
  <pageSetup paperSize="9" scale="8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6B3D7"/>
  </sheetPr>
  <dimension ref="A1:H114"/>
  <sheetViews>
    <sheetView workbookViewId="0">
      <selection activeCell="H2" sqref="H2"/>
    </sheetView>
  </sheetViews>
  <sheetFormatPr defaultColWidth="14" defaultRowHeight="15" customHeight="1"/>
  <cols>
    <col min="1" max="1" width="1.88671875" customWidth="1"/>
    <col min="2" max="2" width="5.6640625" customWidth="1"/>
    <col min="3" max="3" width="3.109375" customWidth="1"/>
    <col min="4" max="4" width="53.44140625" customWidth="1"/>
    <col min="5" max="5" width="7.109375" customWidth="1"/>
    <col min="6" max="6" width="7.33203125" customWidth="1"/>
    <col min="7" max="7" width="4.109375" customWidth="1"/>
    <col min="8" max="8" width="7.6640625" customWidth="1"/>
  </cols>
  <sheetData>
    <row r="1" spans="2:8" ht="3.6" customHeight="1">
      <c r="B1" s="547"/>
      <c r="C1" s="547"/>
      <c r="D1" s="1"/>
      <c r="E1" s="1"/>
      <c r="F1" s="1"/>
      <c r="G1" s="70"/>
      <c r="H1" s="70"/>
    </row>
    <row r="2" spans="2:8" ht="19.5" customHeight="1">
      <c r="B2" s="547"/>
      <c r="C2" s="547"/>
      <c r="D2" s="548" t="s">
        <v>689</v>
      </c>
      <c r="E2" s="549"/>
      <c r="F2" s="1"/>
      <c r="G2" s="70"/>
      <c r="H2" s="550" t="s">
        <v>828</v>
      </c>
    </row>
    <row r="3" spans="2:8" ht="9.9" customHeight="1">
      <c r="B3" s="547"/>
      <c r="C3" s="547"/>
      <c r="D3" s="1"/>
      <c r="E3" s="1"/>
      <c r="F3" s="1"/>
      <c r="G3" s="70"/>
      <c r="H3" s="70"/>
    </row>
    <row r="4" spans="2:8" ht="19.5" customHeight="1">
      <c r="B4" s="547"/>
      <c r="C4" s="547"/>
      <c r="D4" s="551" t="s">
        <v>683</v>
      </c>
      <c r="E4" s="552"/>
      <c r="F4" s="1"/>
      <c r="G4" s="70"/>
      <c r="H4" s="70"/>
    </row>
    <row r="5" spans="2:8" ht="1.5" customHeight="1">
      <c r="B5" s="547"/>
      <c r="C5" s="547"/>
      <c r="D5" s="1"/>
      <c r="E5" s="1"/>
      <c r="F5" s="1"/>
      <c r="G5" s="70"/>
      <c r="H5" s="70"/>
    </row>
    <row r="6" spans="2:8" ht="3.9" customHeight="1">
      <c r="B6" s="547"/>
      <c r="C6" s="547"/>
      <c r="D6" s="1"/>
      <c r="E6" s="1"/>
      <c r="F6" s="1"/>
      <c r="G6" s="70"/>
      <c r="H6" s="70"/>
    </row>
    <row r="7" spans="2:8" ht="28.8">
      <c r="B7" s="553" t="s">
        <v>441</v>
      </c>
      <c r="C7" s="554" t="s">
        <v>313</v>
      </c>
      <c r="D7" s="555" t="s">
        <v>314</v>
      </c>
      <c r="E7" s="554" t="s">
        <v>426</v>
      </c>
      <c r="F7" s="556" t="s">
        <v>442</v>
      </c>
      <c r="G7" s="555" t="s">
        <v>316</v>
      </c>
      <c r="H7" s="554" t="s">
        <v>443</v>
      </c>
    </row>
    <row r="8" spans="2:8" ht="7.5" customHeight="1">
      <c r="G8" s="481"/>
      <c r="H8" s="481"/>
    </row>
    <row r="9" spans="2:8" ht="22.5" customHeight="1">
      <c r="B9" s="244" t="s">
        <v>181</v>
      </c>
      <c r="C9" s="245">
        <v>1</v>
      </c>
      <c r="D9" s="258" t="s">
        <v>446</v>
      </c>
      <c r="E9" s="179" t="s">
        <v>373</v>
      </c>
      <c r="F9" s="179" t="s">
        <v>171</v>
      </c>
      <c r="G9" s="382">
        <v>5</v>
      </c>
      <c r="H9" s="557">
        <v>1</v>
      </c>
    </row>
    <row r="10" spans="2:8" ht="18.899999999999999" customHeight="1">
      <c r="B10" s="250" t="s">
        <v>181</v>
      </c>
      <c r="C10" s="245">
        <v>2</v>
      </c>
      <c r="D10" s="253" t="s">
        <v>346</v>
      </c>
      <c r="E10" s="179" t="s">
        <v>373</v>
      </c>
      <c r="F10" s="179" t="s">
        <v>171</v>
      </c>
      <c r="G10" s="382">
        <v>10</v>
      </c>
      <c r="H10" s="557">
        <v>1</v>
      </c>
    </row>
    <row r="11" spans="2:8" ht="20.100000000000001" customHeight="1">
      <c r="B11" s="244" t="s">
        <v>181</v>
      </c>
      <c r="C11" s="245">
        <v>3</v>
      </c>
      <c r="D11" s="253" t="s">
        <v>674</v>
      </c>
      <c r="E11" s="179" t="s">
        <v>373</v>
      </c>
      <c r="F11" s="179" t="s">
        <v>171</v>
      </c>
      <c r="G11" s="382">
        <v>10</v>
      </c>
      <c r="H11" s="557">
        <v>1</v>
      </c>
    </row>
    <row r="12" spans="2:8" ht="21.75" customHeight="1">
      <c r="B12" s="250" t="s">
        <v>181</v>
      </c>
      <c r="C12" s="245">
        <v>4</v>
      </c>
      <c r="D12" s="251" t="s">
        <v>447</v>
      </c>
      <c r="E12" s="179" t="s">
        <v>373</v>
      </c>
      <c r="F12" s="179" t="s">
        <v>171</v>
      </c>
      <c r="G12" s="382">
        <v>10</v>
      </c>
      <c r="H12" s="557">
        <v>1</v>
      </c>
    </row>
    <row r="13" spans="2:8" ht="14.1" customHeight="1">
      <c r="B13" s="250" t="s">
        <v>181</v>
      </c>
      <c r="C13" s="245">
        <v>5</v>
      </c>
      <c r="D13" s="251" t="s">
        <v>455</v>
      </c>
      <c r="E13" s="179" t="s">
        <v>373</v>
      </c>
      <c r="F13" s="179" t="s">
        <v>171</v>
      </c>
      <c r="G13" s="384">
        <v>5</v>
      </c>
      <c r="H13" s="557">
        <v>1</v>
      </c>
    </row>
    <row r="14" spans="2:8" ht="12.6" customHeight="1">
      <c r="B14" s="244" t="s">
        <v>181</v>
      </c>
      <c r="C14" s="245">
        <v>1</v>
      </c>
      <c r="D14" s="251" t="s">
        <v>182</v>
      </c>
      <c r="E14" s="268" t="s">
        <v>86</v>
      </c>
      <c r="F14" s="179" t="s">
        <v>171</v>
      </c>
      <c r="G14" s="482">
        <v>5</v>
      </c>
      <c r="H14" s="558">
        <v>1</v>
      </c>
    </row>
    <row r="15" spans="2:8" ht="27" customHeight="1">
      <c r="B15" s="244" t="s">
        <v>181</v>
      </c>
      <c r="C15" s="245">
        <v>2</v>
      </c>
      <c r="D15" s="261" t="s">
        <v>183</v>
      </c>
      <c r="E15" s="268" t="s">
        <v>86</v>
      </c>
      <c r="F15" s="179" t="s">
        <v>171</v>
      </c>
      <c r="G15" s="482">
        <v>5</v>
      </c>
      <c r="H15" s="558">
        <v>1</v>
      </c>
    </row>
    <row r="16" spans="2:8" ht="12" customHeight="1">
      <c r="B16" s="509"/>
      <c r="C16" s="547"/>
      <c r="D16" s="559"/>
      <c r="E16" s="560"/>
      <c r="F16" s="181"/>
      <c r="G16" s="561">
        <f>SUM(G9:G15)</f>
        <v>50</v>
      </c>
      <c r="H16" s="562"/>
    </row>
    <row r="17" spans="2:8" ht="5.4" customHeight="1">
      <c r="G17" s="481"/>
      <c r="H17" s="481"/>
    </row>
    <row r="18" spans="2:8" ht="17.25" customHeight="1">
      <c r="D18" s="551" t="s">
        <v>692</v>
      </c>
      <c r="E18" s="552"/>
      <c r="G18" s="481"/>
      <c r="H18" s="481"/>
    </row>
    <row r="19" spans="2:8" ht="4.5" customHeight="1">
      <c r="B19" s="506"/>
      <c r="C19" s="547"/>
      <c r="D19" s="1"/>
      <c r="E19" s="1"/>
      <c r="F19" s="1"/>
      <c r="G19" s="70"/>
      <c r="H19" s="70"/>
    </row>
    <row r="20" spans="2:8" ht="18.899999999999999" customHeight="1">
      <c r="B20" s="563" t="s">
        <v>441</v>
      </c>
      <c r="C20" s="564" t="s">
        <v>313</v>
      </c>
      <c r="D20" s="565" t="s">
        <v>314</v>
      </c>
      <c r="E20" s="564" t="s">
        <v>426</v>
      </c>
      <c r="F20" s="566" t="s">
        <v>442</v>
      </c>
      <c r="G20" s="565" t="s">
        <v>316</v>
      </c>
      <c r="H20" s="564" t="s">
        <v>443</v>
      </c>
    </row>
    <row r="21" spans="2:8" ht="3.6" customHeight="1">
      <c r="G21" s="481"/>
      <c r="H21" s="481"/>
    </row>
    <row r="22" spans="2:8" ht="14.25" customHeight="1">
      <c r="B22" s="244" t="s">
        <v>169</v>
      </c>
      <c r="C22" s="245">
        <v>1</v>
      </c>
      <c r="D22" s="246" t="s">
        <v>331</v>
      </c>
      <c r="E22" s="179" t="s">
        <v>389</v>
      </c>
      <c r="F22" s="179" t="s">
        <v>168</v>
      </c>
      <c r="G22" s="567">
        <v>5</v>
      </c>
      <c r="H22" s="557">
        <v>1</v>
      </c>
    </row>
    <row r="23" spans="2:8" ht="14.25" customHeight="1">
      <c r="B23" s="244" t="s">
        <v>169</v>
      </c>
      <c r="C23" s="245">
        <v>2</v>
      </c>
      <c r="D23" s="246" t="s">
        <v>332</v>
      </c>
      <c r="E23" s="179" t="s">
        <v>389</v>
      </c>
      <c r="F23" s="179" t="s">
        <v>171</v>
      </c>
      <c r="G23" s="567">
        <v>2</v>
      </c>
      <c r="H23" s="557">
        <v>1</v>
      </c>
    </row>
    <row r="24" spans="2:8" ht="23.25" customHeight="1">
      <c r="B24" s="244" t="s">
        <v>169</v>
      </c>
      <c r="C24" s="245">
        <v>3</v>
      </c>
      <c r="D24" s="246" t="s">
        <v>333</v>
      </c>
      <c r="E24" s="179" t="s">
        <v>389</v>
      </c>
      <c r="F24" s="179" t="s">
        <v>171</v>
      </c>
      <c r="G24" s="567">
        <v>10</v>
      </c>
      <c r="H24" s="567" t="s">
        <v>444</v>
      </c>
    </row>
    <row r="25" spans="2:8" ht="21.75" customHeight="1">
      <c r="B25" s="244" t="s">
        <v>169</v>
      </c>
      <c r="C25" s="245">
        <v>4</v>
      </c>
      <c r="D25" s="246" t="s">
        <v>334</v>
      </c>
      <c r="E25" s="179" t="s">
        <v>389</v>
      </c>
      <c r="F25" s="179" t="s">
        <v>171</v>
      </c>
      <c r="G25" s="567">
        <v>10</v>
      </c>
      <c r="H25" s="567" t="s">
        <v>444</v>
      </c>
    </row>
    <row r="26" spans="2:8" ht="21.75" customHeight="1">
      <c r="B26" s="250" t="s">
        <v>169</v>
      </c>
      <c r="C26" s="245">
        <v>5</v>
      </c>
      <c r="D26" s="251" t="s">
        <v>335</v>
      </c>
      <c r="E26" s="179" t="s">
        <v>389</v>
      </c>
      <c r="F26" s="179" t="s">
        <v>171</v>
      </c>
      <c r="G26" s="568">
        <v>10</v>
      </c>
      <c r="H26" s="567" t="s">
        <v>444</v>
      </c>
    </row>
    <row r="27" spans="2:8" ht="15.9" customHeight="1">
      <c r="B27" s="244" t="s">
        <v>169</v>
      </c>
      <c r="C27" s="245">
        <v>6</v>
      </c>
      <c r="D27" s="450" t="s">
        <v>336</v>
      </c>
      <c r="E27" s="179" t="s">
        <v>389</v>
      </c>
      <c r="F27" s="179" t="s">
        <v>171</v>
      </c>
      <c r="G27" s="567">
        <v>5</v>
      </c>
      <c r="H27" s="567" t="s">
        <v>444</v>
      </c>
    </row>
    <row r="28" spans="2:8" ht="15.9" customHeight="1">
      <c r="B28" s="250" t="s">
        <v>169</v>
      </c>
      <c r="C28" s="245">
        <v>7</v>
      </c>
      <c r="D28" s="253" t="s">
        <v>729</v>
      </c>
      <c r="E28" s="179" t="s">
        <v>389</v>
      </c>
      <c r="F28" s="179" t="s">
        <v>171</v>
      </c>
      <c r="G28" s="568">
        <v>5</v>
      </c>
      <c r="H28" s="567" t="s">
        <v>444</v>
      </c>
    </row>
    <row r="29" spans="2:8" ht="15.9" customHeight="1">
      <c r="B29" s="244" t="s">
        <v>169</v>
      </c>
      <c r="C29" s="245">
        <v>8</v>
      </c>
      <c r="D29" s="246" t="s">
        <v>338</v>
      </c>
      <c r="E29" s="179" t="s">
        <v>389</v>
      </c>
      <c r="F29" s="179" t="s">
        <v>171</v>
      </c>
      <c r="G29" s="567">
        <v>10</v>
      </c>
      <c r="H29" s="557">
        <v>1</v>
      </c>
    </row>
    <row r="30" spans="2:8" ht="15.9" customHeight="1">
      <c r="B30" s="250" t="s">
        <v>169</v>
      </c>
      <c r="C30" s="245">
        <v>9</v>
      </c>
      <c r="D30" s="251" t="s">
        <v>170</v>
      </c>
      <c r="E30" s="179" t="s">
        <v>389</v>
      </c>
      <c r="F30" s="179" t="s">
        <v>171</v>
      </c>
      <c r="G30" s="568">
        <v>5</v>
      </c>
      <c r="H30" s="557">
        <v>1</v>
      </c>
    </row>
    <row r="31" spans="2:8" ht="15.9" customHeight="1">
      <c r="B31" s="250" t="s">
        <v>169</v>
      </c>
      <c r="C31" s="245">
        <v>10</v>
      </c>
      <c r="D31" s="251" t="s">
        <v>172</v>
      </c>
      <c r="E31" s="179" t="s">
        <v>389</v>
      </c>
      <c r="F31" s="179" t="s">
        <v>171</v>
      </c>
      <c r="G31" s="568">
        <v>5</v>
      </c>
      <c r="H31" s="557">
        <v>1</v>
      </c>
    </row>
    <row r="32" spans="2:8" ht="22.5" customHeight="1">
      <c r="B32" s="244" t="s">
        <v>173</v>
      </c>
      <c r="C32" s="245">
        <v>11</v>
      </c>
      <c r="D32" s="261" t="s">
        <v>339</v>
      </c>
      <c r="E32" s="179" t="s">
        <v>389</v>
      </c>
      <c r="F32" s="179" t="s">
        <v>171</v>
      </c>
      <c r="G32" s="568">
        <v>5</v>
      </c>
      <c r="H32" s="557">
        <v>1</v>
      </c>
    </row>
    <row r="33" spans="2:8" ht="12.9" customHeight="1">
      <c r="B33" s="244" t="s">
        <v>173</v>
      </c>
      <c r="C33" s="245">
        <v>12</v>
      </c>
      <c r="D33" s="246" t="s">
        <v>340</v>
      </c>
      <c r="E33" s="179" t="s">
        <v>389</v>
      </c>
      <c r="F33" s="179" t="s">
        <v>171</v>
      </c>
      <c r="G33" s="567">
        <v>5</v>
      </c>
      <c r="H33" s="567" t="s">
        <v>445</v>
      </c>
    </row>
    <row r="34" spans="2:8" ht="14.4" customHeight="1">
      <c r="B34" s="244" t="s">
        <v>173</v>
      </c>
      <c r="C34" s="245">
        <v>13</v>
      </c>
      <c r="D34" s="246" t="s">
        <v>341</v>
      </c>
      <c r="E34" s="179" t="s">
        <v>389</v>
      </c>
      <c r="F34" s="179" t="s">
        <v>171</v>
      </c>
      <c r="G34" s="567">
        <v>10</v>
      </c>
      <c r="H34" s="557">
        <v>1</v>
      </c>
    </row>
    <row r="35" spans="2:8" ht="24" customHeight="1">
      <c r="B35" s="244" t="s">
        <v>173</v>
      </c>
      <c r="C35" s="245">
        <v>14</v>
      </c>
      <c r="D35" s="246" t="s">
        <v>342</v>
      </c>
      <c r="E35" s="179" t="s">
        <v>389</v>
      </c>
      <c r="F35" s="179" t="s">
        <v>171</v>
      </c>
      <c r="G35" s="567">
        <v>5</v>
      </c>
      <c r="H35" s="557">
        <v>1</v>
      </c>
    </row>
    <row r="36" spans="2:8" ht="13.5" customHeight="1">
      <c r="B36" s="250" t="s">
        <v>173</v>
      </c>
      <c r="C36" s="245">
        <v>15</v>
      </c>
      <c r="D36" s="261" t="s">
        <v>343</v>
      </c>
      <c r="E36" s="179" t="s">
        <v>389</v>
      </c>
      <c r="F36" s="179" t="s">
        <v>171</v>
      </c>
      <c r="G36" s="567">
        <v>5</v>
      </c>
      <c r="H36" s="557">
        <v>1</v>
      </c>
    </row>
    <row r="37" spans="2:8" ht="13.5" customHeight="1">
      <c r="B37" s="250" t="s">
        <v>173</v>
      </c>
      <c r="C37" s="245">
        <v>16</v>
      </c>
      <c r="D37" s="261" t="s">
        <v>344</v>
      </c>
      <c r="E37" s="179" t="s">
        <v>389</v>
      </c>
      <c r="F37" s="179" t="s">
        <v>171</v>
      </c>
      <c r="G37" s="567">
        <v>5</v>
      </c>
      <c r="H37" s="557">
        <v>1</v>
      </c>
    </row>
    <row r="38" spans="2:8" ht="23.25" customHeight="1">
      <c r="B38" s="244" t="s">
        <v>347</v>
      </c>
      <c r="C38" s="245">
        <v>17</v>
      </c>
      <c r="D38" s="246" t="s">
        <v>175</v>
      </c>
      <c r="E38" s="179" t="s">
        <v>389</v>
      </c>
      <c r="F38" s="179" t="s">
        <v>171</v>
      </c>
      <c r="G38" s="567">
        <v>10</v>
      </c>
      <c r="H38" s="567" t="s">
        <v>448</v>
      </c>
    </row>
    <row r="39" spans="2:8" ht="22.5" customHeight="1">
      <c r="B39" s="244" t="s">
        <v>176</v>
      </c>
      <c r="C39" s="245">
        <v>18</v>
      </c>
      <c r="D39" s="246" t="s">
        <v>177</v>
      </c>
      <c r="E39" s="179" t="s">
        <v>389</v>
      </c>
      <c r="F39" s="179" t="s">
        <v>171</v>
      </c>
      <c r="G39" s="567">
        <v>10</v>
      </c>
      <c r="H39" s="557">
        <v>1</v>
      </c>
    </row>
    <row r="40" spans="2:8" ht="14.25" customHeight="1">
      <c r="B40" s="244" t="s">
        <v>178</v>
      </c>
      <c r="C40" s="245">
        <v>19</v>
      </c>
      <c r="D40" s="246" t="s">
        <v>179</v>
      </c>
      <c r="E40" s="179" t="s">
        <v>389</v>
      </c>
      <c r="F40" s="179" t="s">
        <v>171</v>
      </c>
      <c r="G40" s="567">
        <v>10</v>
      </c>
      <c r="H40" s="557">
        <v>0.8</v>
      </c>
    </row>
    <row r="41" spans="2:8" ht="14.25" customHeight="1">
      <c r="B41" s="244" t="s">
        <v>178</v>
      </c>
      <c r="C41" s="245">
        <v>20</v>
      </c>
      <c r="D41" s="258" t="s">
        <v>449</v>
      </c>
      <c r="E41" s="179" t="s">
        <v>389</v>
      </c>
      <c r="F41" s="179" t="s">
        <v>171</v>
      </c>
      <c r="G41" s="567">
        <v>8</v>
      </c>
      <c r="H41" s="557">
        <v>0.8</v>
      </c>
    </row>
    <row r="42" spans="2:8" ht="14.25" customHeight="1">
      <c r="B42" s="244" t="s">
        <v>196</v>
      </c>
      <c r="C42" s="245">
        <v>21</v>
      </c>
      <c r="D42" s="264" t="s">
        <v>450</v>
      </c>
      <c r="E42" s="179" t="s">
        <v>389</v>
      </c>
      <c r="F42" s="179" t="s">
        <v>171</v>
      </c>
      <c r="G42" s="482">
        <v>5</v>
      </c>
      <c r="H42" s="557">
        <v>1</v>
      </c>
    </row>
    <row r="43" spans="2:8" ht="14.25" customHeight="1">
      <c r="B43" s="244" t="s">
        <v>197</v>
      </c>
      <c r="C43" s="245">
        <v>22</v>
      </c>
      <c r="D43" s="264" t="s">
        <v>451</v>
      </c>
      <c r="E43" s="179" t="s">
        <v>389</v>
      </c>
      <c r="F43" s="179" t="s">
        <v>171</v>
      </c>
      <c r="G43" s="482">
        <v>5</v>
      </c>
      <c r="H43" s="557">
        <v>1</v>
      </c>
    </row>
    <row r="44" spans="2:8" ht="21" customHeight="1">
      <c r="B44" s="244" t="s">
        <v>198</v>
      </c>
      <c r="C44" s="245">
        <v>23</v>
      </c>
      <c r="D44" s="264" t="s">
        <v>452</v>
      </c>
      <c r="E44" s="179" t="s">
        <v>389</v>
      </c>
      <c r="F44" s="179" t="s">
        <v>171</v>
      </c>
      <c r="G44" s="482">
        <v>5</v>
      </c>
      <c r="H44" s="557">
        <v>1</v>
      </c>
    </row>
    <row r="45" spans="2:8" ht="20.25" customHeight="1">
      <c r="B45" s="244" t="s">
        <v>350</v>
      </c>
      <c r="C45" s="245">
        <v>24</v>
      </c>
      <c r="D45" s="251" t="s">
        <v>453</v>
      </c>
      <c r="E45" s="179" t="s">
        <v>389</v>
      </c>
      <c r="F45" s="179" t="s">
        <v>171</v>
      </c>
      <c r="G45" s="482">
        <v>10</v>
      </c>
      <c r="H45" s="557">
        <v>1</v>
      </c>
    </row>
    <row r="46" spans="2:8" ht="24.75" customHeight="1">
      <c r="B46" s="250" t="s">
        <v>200</v>
      </c>
      <c r="C46" s="245">
        <v>25</v>
      </c>
      <c r="D46" s="269" t="s">
        <v>454</v>
      </c>
      <c r="E46" s="179" t="s">
        <v>389</v>
      </c>
      <c r="F46" s="179" t="s">
        <v>171</v>
      </c>
      <c r="G46" s="482">
        <v>5</v>
      </c>
      <c r="H46" s="557">
        <v>1</v>
      </c>
    </row>
    <row r="47" spans="2:8" ht="13.5" customHeight="1">
      <c r="B47" s="244" t="s">
        <v>169</v>
      </c>
      <c r="C47" s="245">
        <v>26</v>
      </c>
      <c r="D47" s="375" t="s">
        <v>456</v>
      </c>
      <c r="E47" s="179" t="s">
        <v>431</v>
      </c>
      <c r="F47" s="179" t="s">
        <v>190</v>
      </c>
      <c r="G47" s="569"/>
      <c r="H47" s="569" t="s">
        <v>457</v>
      </c>
    </row>
    <row r="48" spans="2:8" ht="15" customHeight="1">
      <c r="B48" s="250" t="s">
        <v>174</v>
      </c>
      <c r="C48" s="245">
        <v>27</v>
      </c>
      <c r="D48" s="246" t="s">
        <v>356</v>
      </c>
      <c r="E48" s="179" t="s">
        <v>431</v>
      </c>
      <c r="F48" s="179" t="s">
        <v>190</v>
      </c>
      <c r="G48" s="569">
        <v>0</v>
      </c>
      <c r="H48" s="569" t="s">
        <v>457</v>
      </c>
    </row>
    <row r="49" spans="2:8" ht="16.5" customHeight="1">
      <c r="B49" s="506"/>
      <c r="C49" s="547"/>
      <c r="D49" s="570"/>
      <c r="E49" s="181"/>
      <c r="F49" s="181"/>
      <c r="G49" s="571">
        <f>SUM(G22:G48)</f>
        <v>170</v>
      </c>
      <c r="H49" s="572"/>
    </row>
    <row r="50" spans="2:8" ht="9.9" customHeight="1">
      <c r="G50" s="481"/>
      <c r="H50" s="481"/>
    </row>
    <row r="51" spans="2:8" ht="17.25" customHeight="1">
      <c r="D51" s="551" t="s">
        <v>691</v>
      </c>
      <c r="E51" s="552"/>
      <c r="G51" s="481"/>
      <c r="H51" s="481"/>
    </row>
    <row r="52" spans="2:8" ht="3.6" customHeight="1">
      <c r="G52" s="481"/>
      <c r="H52" s="481"/>
    </row>
    <row r="53" spans="2:8" ht="4.5" customHeight="1">
      <c r="B53" s="506"/>
      <c r="C53" s="547"/>
      <c r="D53" s="1"/>
      <c r="E53" s="1"/>
      <c r="F53" s="1"/>
      <c r="G53" s="70"/>
      <c r="H53" s="70"/>
    </row>
    <row r="54" spans="2:8" ht="18.899999999999999" customHeight="1">
      <c r="B54" s="563" t="s">
        <v>441</v>
      </c>
      <c r="C54" s="564" t="s">
        <v>313</v>
      </c>
      <c r="D54" s="565" t="s">
        <v>314</v>
      </c>
      <c r="E54" s="564" t="s">
        <v>426</v>
      </c>
      <c r="F54" s="566" t="s">
        <v>442</v>
      </c>
      <c r="G54" s="565" t="s">
        <v>316</v>
      </c>
      <c r="H54" s="564" t="s">
        <v>443</v>
      </c>
    </row>
    <row r="55" spans="2:8" ht="6.9" customHeight="1">
      <c r="G55" s="481"/>
      <c r="H55" s="481"/>
    </row>
    <row r="56" spans="2:8" ht="21.9" customHeight="1">
      <c r="B56" s="244" t="s">
        <v>196</v>
      </c>
      <c r="C56" s="573">
        <v>1</v>
      </c>
      <c r="D56" s="264" t="s">
        <v>437</v>
      </c>
      <c r="E56" s="179" t="s">
        <v>391</v>
      </c>
      <c r="F56" s="179" t="s">
        <v>171</v>
      </c>
      <c r="G56" s="267">
        <v>5</v>
      </c>
      <c r="H56" s="557">
        <v>1</v>
      </c>
    </row>
    <row r="57" spans="2:8" ht="16.5" customHeight="1">
      <c r="B57" s="244" t="s">
        <v>197</v>
      </c>
      <c r="C57" s="573">
        <v>2</v>
      </c>
      <c r="D57" s="264" t="s">
        <v>438</v>
      </c>
      <c r="E57" s="179" t="s">
        <v>391</v>
      </c>
      <c r="F57" s="179" t="s">
        <v>171</v>
      </c>
      <c r="G57" s="267">
        <v>5</v>
      </c>
      <c r="H57" s="557">
        <v>1</v>
      </c>
    </row>
    <row r="58" spans="2:8" ht="22.5" customHeight="1">
      <c r="B58" s="244" t="s">
        <v>198</v>
      </c>
      <c r="C58" s="573">
        <v>3</v>
      </c>
      <c r="D58" s="264" t="s">
        <v>439</v>
      </c>
      <c r="E58" s="179" t="s">
        <v>391</v>
      </c>
      <c r="F58" s="179" t="s">
        <v>171</v>
      </c>
      <c r="G58" s="267">
        <v>5</v>
      </c>
      <c r="H58" s="557">
        <v>1</v>
      </c>
    </row>
    <row r="59" spans="2:8" ht="21.6" customHeight="1">
      <c r="B59" s="244" t="s">
        <v>350</v>
      </c>
      <c r="C59" s="573">
        <v>4</v>
      </c>
      <c r="D59" s="253" t="s">
        <v>588</v>
      </c>
      <c r="E59" s="268" t="s">
        <v>391</v>
      </c>
      <c r="F59" s="179" t="s">
        <v>171</v>
      </c>
      <c r="G59" s="267">
        <v>10</v>
      </c>
      <c r="H59" s="557">
        <v>1</v>
      </c>
    </row>
    <row r="60" spans="2:8" ht="21.6" customHeight="1">
      <c r="B60" s="244" t="s">
        <v>350</v>
      </c>
      <c r="C60" s="573">
        <v>5</v>
      </c>
      <c r="D60" s="251" t="s">
        <v>572</v>
      </c>
      <c r="E60" s="179" t="s">
        <v>391</v>
      </c>
      <c r="F60" s="179" t="s">
        <v>171</v>
      </c>
      <c r="G60" s="267">
        <v>10</v>
      </c>
      <c r="H60" s="557">
        <v>1</v>
      </c>
    </row>
    <row r="61" spans="2:8" ht="18.600000000000001" customHeight="1">
      <c r="B61" s="244" t="s">
        <v>350</v>
      </c>
      <c r="C61" s="573">
        <v>6</v>
      </c>
      <c r="D61" s="269" t="s">
        <v>571</v>
      </c>
      <c r="E61" s="179" t="s">
        <v>391</v>
      </c>
      <c r="F61" s="179" t="s">
        <v>171</v>
      </c>
      <c r="G61" s="267">
        <v>5</v>
      </c>
      <c r="H61" s="557">
        <v>1</v>
      </c>
    </row>
    <row r="62" spans="2:8" ht="21" customHeight="1">
      <c r="B62" s="266" t="s">
        <v>200</v>
      </c>
      <c r="C62" s="573">
        <v>7</v>
      </c>
      <c r="D62" s="308" t="s">
        <v>645</v>
      </c>
      <c r="E62" s="179" t="s">
        <v>391</v>
      </c>
      <c r="F62" s="179" t="s">
        <v>171</v>
      </c>
      <c r="G62" s="267">
        <v>5</v>
      </c>
      <c r="H62" s="557">
        <v>1</v>
      </c>
    </row>
    <row r="63" spans="2:8" ht="21" customHeight="1">
      <c r="B63" s="574"/>
      <c r="C63" s="575"/>
      <c r="D63" s="230"/>
      <c r="E63" s="181"/>
      <c r="F63" s="181"/>
      <c r="G63" s="576">
        <f>SUM(G56:G62)</f>
        <v>45</v>
      </c>
      <c r="H63" s="577"/>
    </row>
    <row r="64" spans="2:8" ht="24" customHeight="1">
      <c r="B64" s="506"/>
      <c r="C64" s="547"/>
      <c r="D64" s="578" t="s">
        <v>458</v>
      </c>
      <c r="E64" s="578"/>
      <c r="F64" s="1"/>
      <c r="G64" s="70"/>
      <c r="H64" s="70"/>
    </row>
    <row r="65" spans="1:8" ht="17.25" customHeight="1">
      <c r="B65" s="506"/>
      <c r="C65" s="547"/>
      <c r="D65" s="579" t="s">
        <v>690</v>
      </c>
      <c r="E65" s="580"/>
      <c r="F65" s="1"/>
      <c r="G65" s="70"/>
      <c r="H65" s="70"/>
    </row>
    <row r="66" spans="1:8" ht="4.5" customHeight="1">
      <c r="B66" s="506"/>
      <c r="C66" s="547"/>
      <c r="D66" s="1"/>
      <c r="E66" s="1"/>
      <c r="F66" s="1"/>
      <c r="G66" s="70"/>
      <c r="H66" s="70"/>
    </row>
    <row r="67" spans="1:8" ht="18.899999999999999" customHeight="1">
      <c r="B67" s="563" t="s">
        <v>441</v>
      </c>
      <c r="C67" s="564" t="s">
        <v>313</v>
      </c>
      <c r="D67" s="565" t="s">
        <v>314</v>
      </c>
      <c r="E67" s="564" t="s">
        <v>426</v>
      </c>
      <c r="F67" s="566" t="s">
        <v>442</v>
      </c>
      <c r="G67" s="565" t="s">
        <v>316</v>
      </c>
      <c r="H67" s="564" t="s">
        <v>443</v>
      </c>
    </row>
    <row r="68" spans="1:8" ht="6.9" customHeight="1">
      <c r="G68" s="481"/>
      <c r="H68" s="481"/>
    </row>
    <row r="69" spans="1:8" ht="21" customHeight="1">
      <c r="B69" s="244" t="s">
        <v>165</v>
      </c>
      <c r="C69" s="245">
        <v>1</v>
      </c>
      <c r="D69" s="246" t="s">
        <v>747</v>
      </c>
      <c r="E69" s="179" t="s">
        <v>398</v>
      </c>
      <c r="F69" s="179" t="s">
        <v>168</v>
      </c>
      <c r="G69" s="567">
        <v>5</v>
      </c>
      <c r="H69" s="558">
        <v>1</v>
      </c>
    </row>
    <row r="70" spans="1:8" ht="21" customHeight="1">
      <c r="B70" s="244" t="s">
        <v>165</v>
      </c>
      <c r="C70" s="245">
        <v>2</v>
      </c>
      <c r="D70" s="262" t="s">
        <v>746</v>
      </c>
      <c r="E70" s="179" t="s">
        <v>398</v>
      </c>
      <c r="F70" s="179"/>
      <c r="G70" s="567">
        <v>5</v>
      </c>
      <c r="H70" s="558">
        <v>1</v>
      </c>
    </row>
    <row r="71" spans="1:8" ht="15" customHeight="1">
      <c r="B71" s="250" t="s">
        <v>169</v>
      </c>
      <c r="C71" s="245">
        <v>3</v>
      </c>
      <c r="D71" s="251" t="s">
        <v>170</v>
      </c>
      <c r="E71" s="179" t="s">
        <v>433</v>
      </c>
      <c r="F71" s="179" t="s">
        <v>171</v>
      </c>
      <c r="G71" s="568">
        <v>5</v>
      </c>
      <c r="H71" s="558">
        <v>1</v>
      </c>
    </row>
    <row r="72" spans="1:8" ht="15" customHeight="1">
      <c r="B72" s="250" t="s">
        <v>169</v>
      </c>
      <c r="C72" s="245">
        <v>4</v>
      </c>
      <c r="D72" s="251" t="s">
        <v>172</v>
      </c>
      <c r="E72" s="179" t="s">
        <v>433</v>
      </c>
      <c r="F72" s="179" t="s">
        <v>171</v>
      </c>
      <c r="G72" s="568">
        <v>5</v>
      </c>
      <c r="H72" s="558">
        <v>1</v>
      </c>
    </row>
    <row r="73" spans="1:8" ht="15" customHeight="1">
      <c r="A73" s="581"/>
      <c r="B73" s="250" t="s">
        <v>173</v>
      </c>
      <c r="C73" s="245">
        <v>5</v>
      </c>
      <c r="D73" s="582" t="s">
        <v>81</v>
      </c>
      <c r="E73" s="179"/>
      <c r="F73" s="179"/>
      <c r="G73" s="568">
        <v>5</v>
      </c>
      <c r="H73" s="558">
        <v>1</v>
      </c>
    </row>
    <row r="74" spans="1:8" ht="17.25" customHeight="1">
      <c r="B74" s="244" t="s">
        <v>174</v>
      </c>
      <c r="C74" s="245">
        <v>6</v>
      </c>
      <c r="D74" s="246" t="s">
        <v>459</v>
      </c>
      <c r="E74" s="179" t="s">
        <v>395</v>
      </c>
      <c r="F74" s="179" t="s">
        <v>171</v>
      </c>
      <c r="G74" s="567">
        <v>10</v>
      </c>
      <c r="H74" s="558">
        <v>1</v>
      </c>
    </row>
    <row r="75" spans="1:8" ht="22.5" customHeight="1">
      <c r="B75" s="244" t="s">
        <v>176</v>
      </c>
      <c r="C75" s="245">
        <v>7</v>
      </c>
      <c r="D75" s="246" t="s">
        <v>177</v>
      </c>
      <c r="E75" s="179" t="s">
        <v>395</v>
      </c>
      <c r="F75" s="179" t="s">
        <v>171</v>
      </c>
      <c r="G75" s="567">
        <v>10</v>
      </c>
      <c r="H75" s="558">
        <v>1</v>
      </c>
    </row>
    <row r="76" spans="1:8" ht="16.5" customHeight="1">
      <c r="B76" s="244" t="s">
        <v>178</v>
      </c>
      <c r="C76" s="245">
        <v>8</v>
      </c>
      <c r="D76" s="246" t="s">
        <v>460</v>
      </c>
      <c r="E76" s="179" t="s">
        <v>461</v>
      </c>
      <c r="F76" s="179" t="s">
        <v>171</v>
      </c>
      <c r="G76" s="567">
        <v>10</v>
      </c>
      <c r="H76" s="558">
        <v>0.8</v>
      </c>
    </row>
    <row r="77" spans="1:8" ht="16.5" customHeight="1">
      <c r="B77" s="244" t="s">
        <v>178</v>
      </c>
      <c r="C77" s="245">
        <v>9</v>
      </c>
      <c r="D77" s="258" t="s">
        <v>462</v>
      </c>
      <c r="E77" s="179" t="s">
        <v>461</v>
      </c>
      <c r="F77" s="179" t="s">
        <v>171</v>
      </c>
      <c r="G77" s="567">
        <v>10</v>
      </c>
      <c r="H77" s="558">
        <v>0.8</v>
      </c>
    </row>
    <row r="78" spans="1:8" ht="16.5" customHeight="1">
      <c r="B78" s="244" t="s">
        <v>169</v>
      </c>
      <c r="C78" s="245">
        <v>12</v>
      </c>
      <c r="D78" s="251" t="s">
        <v>184</v>
      </c>
      <c r="E78" s="179" t="s">
        <v>393</v>
      </c>
      <c r="F78" s="179" t="s">
        <v>171</v>
      </c>
      <c r="G78" s="482">
        <v>5</v>
      </c>
      <c r="H78" s="558">
        <v>1</v>
      </c>
    </row>
    <row r="79" spans="1:8" ht="16.5" customHeight="1">
      <c r="B79" s="244" t="s">
        <v>169</v>
      </c>
      <c r="C79" s="245">
        <v>13</v>
      </c>
      <c r="D79" s="251" t="s">
        <v>185</v>
      </c>
      <c r="E79" s="179" t="s">
        <v>393</v>
      </c>
      <c r="F79" s="179" t="s">
        <v>171</v>
      </c>
      <c r="G79" s="482">
        <v>5</v>
      </c>
      <c r="H79" s="558">
        <v>1</v>
      </c>
    </row>
    <row r="80" spans="1:8" ht="22.5" customHeight="1">
      <c r="B80" s="244" t="s">
        <v>186</v>
      </c>
      <c r="C80" s="245">
        <v>14</v>
      </c>
      <c r="D80" s="246" t="s">
        <v>463</v>
      </c>
      <c r="E80" s="179" t="s">
        <v>396</v>
      </c>
      <c r="F80" s="179" t="s">
        <v>171</v>
      </c>
      <c r="G80" s="567">
        <v>10</v>
      </c>
      <c r="H80" s="558">
        <v>0.8</v>
      </c>
    </row>
    <row r="81" spans="2:8" ht="22.5" customHeight="1">
      <c r="B81" s="244" t="s">
        <v>186</v>
      </c>
      <c r="C81" s="245">
        <v>15</v>
      </c>
      <c r="D81" s="246" t="s">
        <v>464</v>
      </c>
      <c r="E81" s="179" t="s">
        <v>396</v>
      </c>
      <c r="F81" s="179" t="s">
        <v>171</v>
      </c>
      <c r="G81" s="567">
        <v>10</v>
      </c>
      <c r="H81" s="558">
        <v>0.8</v>
      </c>
    </row>
    <row r="82" spans="2:8" ht="15.75" customHeight="1">
      <c r="B82" s="244" t="s">
        <v>189</v>
      </c>
      <c r="C82" s="245">
        <v>16</v>
      </c>
      <c r="D82" s="583" t="s">
        <v>687</v>
      </c>
      <c r="E82" s="179" t="s">
        <v>465</v>
      </c>
      <c r="F82" s="179" t="s">
        <v>190</v>
      </c>
      <c r="G82" s="482">
        <v>20</v>
      </c>
      <c r="H82" s="558">
        <v>0.9</v>
      </c>
    </row>
    <row r="83" spans="2:8" ht="15.75" customHeight="1">
      <c r="B83" s="244" t="s">
        <v>191</v>
      </c>
      <c r="C83" s="245">
        <v>17</v>
      </c>
      <c r="D83" s="264" t="s">
        <v>130</v>
      </c>
      <c r="E83" s="179" t="s">
        <v>393</v>
      </c>
      <c r="F83" s="179" t="s">
        <v>168</v>
      </c>
      <c r="G83" s="482">
        <v>5</v>
      </c>
      <c r="H83" s="558" t="s">
        <v>466</v>
      </c>
    </row>
    <row r="84" spans="2:8" ht="15.75" customHeight="1">
      <c r="B84" s="244" t="s">
        <v>192</v>
      </c>
      <c r="C84" s="245">
        <v>18</v>
      </c>
      <c r="D84" s="253" t="s">
        <v>684</v>
      </c>
      <c r="E84" s="179" t="s">
        <v>394</v>
      </c>
      <c r="F84" s="179" t="s">
        <v>171</v>
      </c>
      <c r="G84" s="482">
        <v>10</v>
      </c>
      <c r="H84" s="558">
        <v>1</v>
      </c>
    </row>
    <row r="85" spans="2:8" ht="15.75" customHeight="1">
      <c r="B85" s="244" t="s">
        <v>194</v>
      </c>
      <c r="C85" s="245">
        <v>19</v>
      </c>
      <c r="D85" s="265" t="s">
        <v>685</v>
      </c>
      <c r="E85" s="179" t="s">
        <v>398</v>
      </c>
      <c r="F85" s="179" t="s">
        <v>168</v>
      </c>
      <c r="G85" s="482">
        <v>10</v>
      </c>
      <c r="H85" s="558">
        <v>1</v>
      </c>
    </row>
    <row r="86" spans="2:8" ht="15.75" customHeight="1">
      <c r="B86" s="244" t="s">
        <v>195</v>
      </c>
      <c r="C86" s="245">
        <v>20</v>
      </c>
      <c r="D86" s="265" t="s">
        <v>686</v>
      </c>
      <c r="E86" s="179" t="s">
        <v>398</v>
      </c>
      <c r="F86" s="179" t="s">
        <v>168</v>
      </c>
      <c r="G86" s="482">
        <v>10</v>
      </c>
      <c r="H86" s="558">
        <v>1</v>
      </c>
    </row>
    <row r="87" spans="2:8" ht="24.75" customHeight="1">
      <c r="B87" s="244" t="s">
        <v>350</v>
      </c>
      <c r="C87" s="245">
        <v>21</v>
      </c>
      <c r="D87" s="251" t="s">
        <v>467</v>
      </c>
      <c r="E87" s="179" t="s">
        <v>397</v>
      </c>
      <c r="F87" s="179" t="s">
        <v>171</v>
      </c>
      <c r="G87" s="482">
        <v>10</v>
      </c>
      <c r="H87" s="558">
        <v>1</v>
      </c>
    </row>
    <row r="88" spans="2:8" ht="20.25" customHeight="1">
      <c r="B88" s="244" t="s">
        <v>200</v>
      </c>
      <c r="C88" s="245">
        <v>22</v>
      </c>
      <c r="D88" s="269" t="s">
        <v>468</v>
      </c>
      <c r="E88" s="179" t="s">
        <v>397</v>
      </c>
      <c r="F88" s="179" t="s">
        <v>171</v>
      </c>
      <c r="G88" s="482">
        <v>5</v>
      </c>
      <c r="H88" s="558">
        <v>1</v>
      </c>
    </row>
    <row r="89" spans="2:8" ht="15.75" customHeight="1">
      <c r="B89" s="547"/>
      <c r="C89" s="547"/>
      <c r="D89" s="1"/>
      <c r="E89" s="1"/>
      <c r="F89" s="1"/>
      <c r="G89" s="584">
        <f>SUM(G69:G88)</f>
        <v>165</v>
      </c>
      <c r="H89" s="70"/>
    </row>
    <row r="90" spans="2:8" ht="9.6" customHeight="1">
      <c r="B90" s="547"/>
      <c r="C90" s="547"/>
      <c r="D90" s="1"/>
      <c r="E90" s="1"/>
      <c r="F90" s="1"/>
      <c r="G90" s="71"/>
      <c r="H90" s="71"/>
    </row>
    <row r="91" spans="2:8" ht="15.75" customHeight="1">
      <c r="B91" s="547"/>
      <c r="C91" s="547"/>
      <c r="D91" s="585" t="s">
        <v>722</v>
      </c>
      <c r="E91" s="122"/>
      <c r="F91" s="586">
        <f>G16+G49+G63+G89</f>
        <v>430</v>
      </c>
      <c r="H91" s="71"/>
    </row>
    <row r="92" spans="2:8" ht="5.4" customHeight="1">
      <c r="B92" s="547"/>
      <c r="C92" s="547"/>
      <c r="D92" s="122"/>
      <c r="E92" s="122"/>
      <c r="F92" s="1"/>
      <c r="G92" s="71"/>
      <c r="H92" s="71"/>
    </row>
    <row r="93" spans="2:8" ht="15.75" customHeight="1">
      <c r="B93" s="547"/>
      <c r="C93" s="547"/>
      <c r="D93" s="1"/>
      <c r="E93" s="1"/>
      <c r="F93" s="1"/>
      <c r="G93" s="71"/>
      <c r="H93" s="71"/>
    </row>
    <row r="94" spans="2:8" ht="15.75" customHeight="1">
      <c r="B94" s="547"/>
      <c r="C94" s="547"/>
      <c r="D94" s="1"/>
      <c r="E94" s="1"/>
      <c r="F94" s="1"/>
      <c r="G94" s="71"/>
      <c r="H94" s="71"/>
    </row>
    <row r="95" spans="2:8" ht="15.75" customHeight="1">
      <c r="B95" s="547"/>
      <c r="C95" s="547"/>
      <c r="D95" s="1"/>
      <c r="E95" s="1"/>
      <c r="F95" s="1"/>
      <c r="G95" s="71"/>
      <c r="H95" s="71"/>
    </row>
    <row r="96" spans="2:8" ht="15.75" customHeight="1">
      <c r="B96" s="547"/>
      <c r="C96" s="547"/>
      <c r="D96" s="1"/>
      <c r="E96" s="1"/>
      <c r="F96" s="1"/>
      <c r="G96" s="71"/>
      <c r="H96" s="71"/>
    </row>
    <row r="97" spans="2:8" ht="15.75" customHeight="1">
      <c r="B97" s="547"/>
      <c r="C97" s="547"/>
      <c r="D97" s="1"/>
      <c r="E97" s="1"/>
      <c r="F97" s="1"/>
      <c r="G97" s="71"/>
      <c r="H97" s="71"/>
    </row>
    <row r="98" spans="2:8" ht="15.75" customHeight="1">
      <c r="B98" s="547"/>
      <c r="C98" s="547"/>
      <c r="D98" s="1"/>
      <c r="E98" s="1"/>
      <c r="F98" s="1"/>
      <c r="G98" s="71"/>
      <c r="H98" s="71"/>
    </row>
    <row r="99" spans="2:8" ht="15.75" customHeight="1">
      <c r="B99" s="547"/>
      <c r="C99" s="547"/>
      <c r="D99" s="1"/>
      <c r="E99" s="1"/>
      <c r="F99" s="1"/>
      <c r="G99" s="71"/>
      <c r="H99" s="71"/>
    </row>
    <row r="100" spans="2:8" ht="15.75" customHeight="1">
      <c r="B100" s="547"/>
      <c r="C100" s="547"/>
      <c r="D100" s="1"/>
      <c r="E100" s="1"/>
      <c r="F100" s="1"/>
      <c r="G100" s="71"/>
      <c r="H100" s="71"/>
    </row>
    <row r="101" spans="2:8" ht="15.75" customHeight="1">
      <c r="B101" s="547"/>
      <c r="C101" s="547"/>
      <c r="D101" s="1"/>
      <c r="E101" s="1"/>
      <c r="F101" s="1"/>
      <c r="G101" s="71"/>
      <c r="H101" s="71"/>
    </row>
    <row r="102" spans="2:8" ht="15.75" customHeight="1">
      <c r="B102" s="547"/>
      <c r="C102" s="547"/>
      <c r="D102" s="1"/>
      <c r="E102" s="1"/>
      <c r="F102" s="1"/>
      <c r="G102" s="71"/>
      <c r="H102" s="71"/>
    </row>
    <row r="103" spans="2:8" ht="15.75" customHeight="1">
      <c r="B103" s="547"/>
      <c r="C103" s="547"/>
      <c r="D103" s="1"/>
      <c r="E103" s="1"/>
      <c r="F103" s="1"/>
      <c r="G103" s="71"/>
      <c r="H103" s="71"/>
    </row>
    <row r="104" spans="2:8" ht="15.75" customHeight="1">
      <c r="B104" s="547"/>
      <c r="C104" s="547"/>
      <c r="D104" s="1"/>
      <c r="E104" s="1"/>
      <c r="F104" s="1"/>
      <c r="G104" s="71"/>
      <c r="H104" s="71"/>
    </row>
    <row r="105" spans="2:8" ht="15.75" customHeight="1">
      <c r="B105" s="547"/>
      <c r="C105" s="547"/>
      <c r="D105" s="1"/>
      <c r="E105" s="1"/>
      <c r="F105" s="1"/>
      <c r="G105" s="71"/>
      <c r="H105" s="71"/>
    </row>
    <row r="106" spans="2:8" ht="15.75" customHeight="1">
      <c r="B106" s="547"/>
      <c r="C106" s="547"/>
      <c r="D106" s="1"/>
      <c r="E106" s="1"/>
      <c r="F106" s="1"/>
      <c r="G106" s="71"/>
      <c r="H106" s="71"/>
    </row>
    <row r="107" spans="2:8" ht="15.75" customHeight="1">
      <c r="B107" s="547"/>
      <c r="C107" s="547"/>
      <c r="D107" s="1"/>
      <c r="E107" s="1"/>
      <c r="F107" s="1"/>
      <c r="G107" s="71"/>
      <c r="H107" s="71"/>
    </row>
    <row r="108" spans="2:8" ht="15.75" customHeight="1">
      <c r="B108" s="547"/>
      <c r="C108" s="547"/>
      <c r="D108" s="1"/>
      <c r="E108" s="1"/>
      <c r="F108" s="1"/>
      <c r="G108" s="71"/>
      <c r="H108" s="71"/>
    </row>
    <row r="109" spans="2:8" ht="15.75" customHeight="1">
      <c r="B109" s="547"/>
      <c r="C109" s="547"/>
      <c r="D109" s="1"/>
      <c r="E109" s="1"/>
      <c r="F109" s="1"/>
      <c r="G109" s="71"/>
      <c r="H109" s="71"/>
    </row>
    <row r="110" spans="2:8" ht="15.75" customHeight="1">
      <c r="B110" s="547"/>
      <c r="C110" s="547"/>
      <c r="D110" s="1"/>
      <c r="E110" s="1"/>
      <c r="F110" s="1"/>
      <c r="G110" s="71"/>
      <c r="H110" s="71"/>
    </row>
    <row r="111" spans="2:8" ht="15.75" customHeight="1">
      <c r="B111" s="547"/>
      <c r="C111" s="547"/>
      <c r="D111" s="1"/>
      <c r="E111" s="1"/>
      <c r="F111" s="1"/>
      <c r="G111" s="71"/>
      <c r="H111" s="71"/>
    </row>
    <row r="112" spans="2:8" ht="15.75" customHeight="1">
      <c r="B112" s="547"/>
      <c r="C112" s="547"/>
      <c r="D112" s="1"/>
      <c r="E112" s="1"/>
      <c r="F112" s="1"/>
      <c r="G112" s="71"/>
      <c r="H112" s="71"/>
    </row>
    <row r="113" spans="2:8" ht="15.75" customHeight="1">
      <c r="B113" s="547"/>
      <c r="C113" s="547"/>
      <c r="D113" s="1"/>
      <c r="E113" s="1"/>
      <c r="F113" s="1"/>
      <c r="G113" s="71"/>
      <c r="H113" s="71"/>
    </row>
    <row r="114" spans="2:8" ht="15.75" customHeight="1">
      <c r="B114" s="547"/>
      <c r="C114" s="547"/>
      <c r="D114" s="1"/>
      <c r="E114" s="1"/>
      <c r="F114" s="1"/>
      <c r="G114" s="71"/>
      <c r="H114" s="71"/>
    </row>
  </sheetData>
  <sheetProtection password="CC6B" sheet="1" objects="1" scenarios="1" autoFilter="0"/>
  <autoFilter ref="B6:G92" xr:uid="{00000000-0009-0000-0000-000017000000}"/>
  <hyperlinks>
    <hyperlink ref="H2" location="INDEX!A1" display="INDEX!A1" xr:uid="{00000000-0004-0000-1700-000000000000}"/>
  </hyperlinks>
  <pageMargins left="0.7" right="0.7" top="0.75" bottom="0.75" header="0" footer="0"/>
  <pageSetup paperSize="9" scale="9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04"/>
  <sheetViews>
    <sheetView workbookViewId="0">
      <selection activeCell="A2" sqref="A2:B2"/>
    </sheetView>
  </sheetViews>
  <sheetFormatPr defaultColWidth="14" defaultRowHeight="15" customHeight="1"/>
  <cols>
    <col min="1" max="1" width="2" customWidth="1"/>
    <col min="2" max="2" width="2.33203125" customWidth="1"/>
    <col min="3" max="3" width="91" customWidth="1"/>
    <col min="4" max="11" width="8.6640625" customWidth="1"/>
  </cols>
  <sheetData>
    <row r="1" spans="1:6" ht="6" customHeight="1">
      <c r="A1" s="1"/>
      <c r="B1" s="53"/>
      <c r="C1" s="71"/>
    </row>
    <row r="2" spans="1:6" ht="18" customHeight="1">
      <c r="A2" s="652" t="s">
        <v>828</v>
      </c>
      <c r="B2" s="653"/>
      <c r="C2" s="587" t="s">
        <v>469</v>
      </c>
    </row>
    <row r="3" spans="1:6" ht="4.5" customHeight="1">
      <c r="A3" s="1"/>
      <c r="B3" s="53"/>
      <c r="C3" s="71"/>
    </row>
    <row r="4" spans="1:6" ht="1.5" customHeight="1">
      <c r="A4" s="1"/>
      <c r="B4" s="62"/>
      <c r="C4" s="588"/>
    </row>
    <row r="5" spans="1:6" ht="13.5" customHeight="1">
      <c r="A5" s="1"/>
      <c r="B5" s="589"/>
      <c r="C5" s="590" t="s">
        <v>470</v>
      </c>
    </row>
    <row r="6" spans="1:6" ht="24" customHeight="1">
      <c r="A6" s="1"/>
      <c r="B6" s="589">
        <v>1</v>
      </c>
      <c r="C6" s="591" t="s">
        <v>471</v>
      </c>
    </row>
    <row r="7" spans="1:6" ht="24" customHeight="1">
      <c r="A7" s="1"/>
      <c r="B7" s="589">
        <v>2</v>
      </c>
      <c r="C7" s="591" t="s">
        <v>738</v>
      </c>
    </row>
    <row r="8" spans="1:6" ht="24" customHeight="1">
      <c r="A8" s="1"/>
      <c r="B8" s="589">
        <v>3</v>
      </c>
      <c r="C8" s="591" t="s">
        <v>472</v>
      </c>
    </row>
    <row r="9" spans="1:6" ht="24" customHeight="1">
      <c r="A9" s="1"/>
      <c r="B9" s="589">
        <v>4</v>
      </c>
      <c r="C9" s="591" t="s">
        <v>473</v>
      </c>
    </row>
    <row r="10" spans="1:6" ht="15.9" customHeight="1">
      <c r="A10" s="1"/>
      <c r="B10" s="589">
        <v>5</v>
      </c>
      <c r="C10" s="591" t="s">
        <v>474</v>
      </c>
    </row>
    <row r="11" spans="1:6" ht="12.9" customHeight="1">
      <c r="A11" s="1"/>
      <c r="B11" s="589">
        <v>6</v>
      </c>
      <c r="C11" s="591" t="s">
        <v>475</v>
      </c>
    </row>
    <row r="12" spans="1:6" ht="3" customHeight="1">
      <c r="A12" s="1"/>
      <c r="B12" s="589"/>
      <c r="C12" s="591"/>
    </row>
    <row r="13" spans="1:6" ht="13.5" customHeight="1">
      <c r="A13" s="1"/>
      <c r="B13" s="589"/>
      <c r="C13" s="590" t="s">
        <v>724</v>
      </c>
    </row>
    <row r="14" spans="1:6" ht="35.4" customHeight="1">
      <c r="A14" s="1"/>
      <c r="B14" s="589">
        <v>1</v>
      </c>
      <c r="C14" s="591" t="s">
        <v>739</v>
      </c>
      <c r="F14" s="71"/>
    </row>
    <row r="15" spans="1:6" ht="48.6" customHeight="1">
      <c r="A15" s="1"/>
      <c r="B15" s="589">
        <v>2</v>
      </c>
      <c r="C15" s="591" t="s">
        <v>740</v>
      </c>
    </row>
    <row r="16" spans="1:6" ht="13.5" customHeight="1">
      <c r="A16" s="1"/>
      <c r="B16" s="589">
        <v>3</v>
      </c>
      <c r="C16" s="591" t="s">
        <v>741</v>
      </c>
    </row>
    <row r="17" spans="1:3" ht="39" customHeight="1">
      <c r="A17" s="1"/>
      <c r="B17" s="589">
        <v>4</v>
      </c>
      <c r="C17" s="591" t="s">
        <v>730</v>
      </c>
    </row>
    <row r="18" spans="1:3" ht="3" customHeight="1">
      <c r="A18" s="1"/>
      <c r="B18" s="589"/>
      <c r="C18" s="591"/>
    </row>
    <row r="19" spans="1:3" ht="15" customHeight="1">
      <c r="A19" s="1"/>
      <c r="B19" s="589"/>
      <c r="C19" s="590" t="s">
        <v>725</v>
      </c>
    </row>
    <row r="20" spans="1:3" ht="38.4" customHeight="1">
      <c r="A20" s="1"/>
      <c r="B20" s="589">
        <v>1</v>
      </c>
      <c r="C20" s="591" t="s">
        <v>734</v>
      </c>
    </row>
    <row r="21" spans="1:3" ht="25.5" customHeight="1">
      <c r="A21" s="1"/>
      <c r="B21" s="589">
        <v>2</v>
      </c>
      <c r="C21" s="591" t="s">
        <v>726</v>
      </c>
    </row>
    <row r="22" spans="1:3" ht="51" customHeight="1">
      <c r="A22" s="1"/>
      <c r="B22" s="589">
        <v>3</v>
      </c>
      <c r="C22" s="591" t="s">
        <v>735</v>
      </c>
    </row>
    <row r="23" spans="1:3" ht="47.1" customHeight="1">
      <c r="A23" s="1"/>
      <c r="B23" s="589">
        <v>4</v>
      </c>
      <c r="C23" s="591" t="s">
        <v>476</v>
      </c>
    </row>
    <row r="24" spans="1:3" ht="57" customHeight="1">
      <c r="A24" s="1"/>
      <c r="B24" s="589">
        <v>5</v>
      </c>
      <c r="C24" s="591" t="s">
        <v>737</v>
      </c>
    </row>
    <row r="25" spans="1:3" ht="12" customHeight="1">
      <c r="A25" s="1"/>
      <c r="B25" s="589"/>
      <c r="C25" s="590" t="s">
        <v>477</v>
      </c>
    </row>
    <row r="26" spans="1:3" ht="35.4" customHeight="1">
      <c r="A26" s="1"/>
      <c r="B26" s="589">
        <v>1</v>
      </c>
      <c r="C26" s="591" t="s">
        <v>478</v>
      </c>
    </row>
    <row r="27" spans="1:3" ht="26.1" customHeight="1">
      <c r="A27" s="1"/>
      <c r="B27" s="589">
        <v>2</v>
      </c>
      <c r="C27" s="591" t="s">
        <v>479</v>
      </c>
    </row>
    <row r="28" spans="1:3" ht="14.1" customHeight="1">
      <c r="A28" s="1"/>
      <c r="B28" s="589">
        <v>3</v>
      </c>
      <c r="C28" s="591" t="s">
        <v>480</v>
      </c>
    </row>
    <row r="29" spans="1:3" ht="14.1" customHeight="1">
      <c r="A29" s="1"/>
      <c r="B29" s="589">
        <v>4</v>
      </c>
      <c r="C29" s="591" t="s">
        <v>481</v>
      </c>
    </row>
    <row r="30" spans="1:3" ht="14.1" customHeight="1">
      <c r="A30" s="1"/>
      <c r="B30" s="589">
        <v>5</v>
      </c>
      <c r="C30" s="591" t="s">
        <v>482</v>
      </c>
    </row>
    <row r="31" spans="1:3" ht="24.9" customHeight="1">
      <c r="A31" s="1"/>
      <c r="B31" s="589">
        <v>6</v>
      </c>
      <c r="C31" s="592" t="s">
        <v>483</v>
      </c>
    </row>
    <row r="32" spans="1:3" ht="33.6" customHeight="1">
      <c r="A32" s="1"/>
      <c r="B32" s="589">
        <v>7</v>
      </c>
      <c r="C32" s="592" t="s">
        <v>484</v>
      </c>
    </row>
    <row r="33" spans="1:3" ht="3" customHeight="1">
      <c r="A33" s="1"/>
      <c r="B33" s="589"/>
      <c r="C33" s="593"/>
    </row>
    <row r="34" spans="1:3" ht="12" customHeight="1">
      <c r="A34" s="1"/>
      <c r="B34" s="589"/>
      <c r="C34" s="590" t="s">
        <v>485</v>
      </c>
    </row>
    <row r="35" spans="1:3" ht="15" customHeight="1">
      <c r="A35" s="1"/>
      <c r="B35" s="589">
        <v>2</v>
      </c>
      <c r="C35" s="593" t="s">
        <v>486</v>
      </c>
    </row>
    <row r="36" spans="1:3" ht="14.25" customHeight="1">
      <c r="A36" s="1"/>
      <c r="B36" s="589">
        <v>3</v>
      </c>
      <c r="C36" s="591" t="s">
        <v>487</v>
      </c>
    </row>
    <row r="37" spans="1:3" ht="14.25" customHeight="1">
      <c r="A37" s="1"/>
      <c r="B37" s="56"/>
      <c r="C37" s="588"/>
    </row>
    <row r="38" spans="1:3" ht="48.9" customHeight="1">
      <c r="A38" s="1"/>
      <c r="B38" s="589">
        <v>1</v>
      </c>
      <c r="C38" s="591" t="s">
        <v>742</v>
      </c>
    </row>
    <row r="39" spans="1:3" ht="14.25" customHeight="1">
      <c r="A39" s="1"/>
      <c r="B39" s="56"/>
      <c r="C39" s="588"/>
    </row>
    <row r="40" spans="1:3" ht="14.25" customHeight="1">
      <c r="A40" s="1"/>
      <c r="B40" s="56"/>
      <c r="C40" s="588"/>
    </row>
    <row r="41" spans="1:3" ht="14.25" customHeight="1">
      <c r="A41" s="1"/>
      <c r="B41" s="56"/>
      <c r="C41" s="588"/>
    </row>
    <row r="42" spans="1:3" ht="14.25" customHeight="1">
      <c r="A42" s="1"/>
      <c r="B42" s="56"/>
      <c r="C42" s="588"/>
    </row>
    <row r="43" spans="1:3" ht="81.599999999999994">
      <c r="B43" s="56">
        <v>6</v>
      </c>
      <c r="C43" s="588" t="s">
        <v>554</v>
      </c>
    </row>
    <row r="44" spans="1:3" ht="15.75" customHeight="1">
      <c r="A44" s="1"/>
      <c r="B44" s="53"/>
      <c r="C44" s="71"/>
    </row>
    <row r="45" spans="1:3" ht="15.75" customHeight="1">
      <c r="A45" s="1"/>
      <c r="B45" s="53"/>
      <c r="C45" s="71"/>
    </row>
    <row r="46" spans="1:3" ht="15.75" customHeight="1">
      <c r="A46" s="1"/>
      <c r="B46" s="53"/>
      <c r="C46" s="71"/>
    </row>
    <row r="47" spans="1:3" ht="15.75" customHeight="1">
      <c r="A47" s="1"/>
      <c r="B47" s="53"/>
      <c r="C47" s="71"/>
    </row>
    <row r="48" spans="1:3" ht="15.75" customHeight="1">
      <c r="A48" s="1"/>
      <c r="B48" s="53"/>
      <c r="C48" s="71"/>
    </row>
    <row r="49" spans="1:3" ht="15.75" customHeight="1">
      <c r="A49" s="1"/>
      <c r="B49" s="53"/>
      <c r="C49" s="71"/>
    </row>
    <row r="50" spans="1:3" ht="15.75" customHeight="1">
      <c r="A50" s="1"/>
      <c r="B50" s="53"/>
      <c r="C50" s="71"/>
    </row>
    <row r="51" spans="1:3" ht="15.75" customHeight="1">
      <c r="A51" s="1"/>
      <c r="B51" s="53"/>
      <c r="C51" s="71"/>
    </row>
    <row r="52" spans="1:3" ht="15.75" customHeight="1">
      <c r="A52" s="1"/>
      <c r="B52" s="53"/>
      <c r="C52" s="71"/>
    </row>
    <row r="53" spans="1:3" ht="15.75" customHeight="1">
      <c r="A53" s="1"/>
      <c r="B53" s="53"/>
      <c r="C53" s="71"/>
    </row>
    <row r="54" spans="1:3" ht="15.75" customHeight="1">
      <c r="A54" s="1"/>
      <c r="B54" s="53"/>
      <c r="C54" s="71"/>
    </row>
    <row r="55" spans="1:3" ht="15.75" customHeight="1">
      <c r="A55" s="1"/>
      <c r="B55" s="53"/>
      <c r="C55" s="71"/>
    </row>
    <row r="56" spans="1:3" ht="15.75" customHeight="1">
      <c r="A56" s="1"/>
      <c r="B56" s="53"/>
      <c r="C56" s="71"/>
    </row>
    <row r="57" spans="1:3" ht="15.75" customHeight="1">
      <c r="A57" s="1"/>
      <c r="B57" s="53"/>
      <c r="C57" s="71"/>
    </row>
    <row r="58" spans="1:3" ht="15.75" customHeight="1">
      <c r="A58" s="1"/>
      <c r="B58" s="53"/>
      <c r="C58" s="71"/>
    </row>
    <row r="59" spans="1:3" ht="15.75" customHeight="1">
      <c r="A59" s="1"/>
      <c r="B59" s="53"/>
      <c r="C59" s="71"/>
    </row>
    <row r="60" spans="1:3" ht="15.75" customHeight="1">
      <c r="A60" s="1"/>
      <c r="B60" s="53"/>
      <c r="C60" s="71"/>
    </row>
    <row r="61" spans="1:3" ht="15.75" customHeight="1">
      <c r="A61" s="1"/>
      <c r="B61" s="53"/>
      <c r="C61" s="71"/>
    </row>
    <row r="62" spans="1:3" ht="15.75" customHeight="1">
      <c r="A62" s="1"/>
      <c r="B62" s="53"/>
      <c r="C62" s="71"/>
    </row>
    <row r="63" spans="1:3" ht="15.75" customHeight="1">
      <c r="A63" s="1"/>
      <c r="B63" s="53"/>
      <c r="C63" s="71"/>
    </row>
    <row r="64" spans="1:3" ht="15.75" customHeight="1">
      <c r="A64" s="1"/>
      <c r="B64" s="53"/>
      <c r="C64" s="71"/>
    </row>
    <row r="65" spans="1:3" ht="15.75" customHeight="1">
      <c r="A65" s="1"/>
      <c r="B65" s="53"/>
      <c r="C65" s="71"/>
    </row>
    <row r="66" spans="1:3" ht="15.75" customHeight="1">
      <c r="A66" s="1"/>
      <c r="B66" s="53"/>
      <c r="C66" s="71"/>
    </row>
    <row r="67" spans="1:3" ht="15.75" customHeight="1">
      <c r="A67" s="1"/>
      <c r="B67" s="53"/>
      <c r="C67" s="71"/>
    </row>
    <row r="68" spans="1:3" ht="15.75" customHeight="1">
      <c r="A68" s="1"/>
      <c r="B68" s="53"/>
      <c r="C68" s="71"/>
    </row>
    <row r="69" spans="1:3" ht="15.75" customHeight="1">
      <c r="A69" s="1"/>
      <c r="B69" s="53"/>
      <c r="C69" s="71"/>
    </row>
    <row r="70" spans="1:3" ht="15.75" customHeight="1">
      <c r="A70" s="1"/>
      <c r="B70" s="53"/>
      <c r="C70" s="71"/>
    </row>
    <row r="71" spans="1:3" ht="15.75" customHeight="1">
      <c r="A71" s="1"/>
      <c r="B71" s="53"/>
      <c r="C71" s="71"/>
    </row>
    <row r="72" spans="1:3" ht="15.75" customHeight="1">
      <c r="A72" s="1"/>
      <c r="B72" s="53"/>
      <c r="C72" s="71"/>
    </row>
    <row r="73" spans="1:3" ht="15.75" customHeight="1">
      <c r="A73" s="1"/>
      <c r="B73" s="53"/>
      <c r="C73" s="71"/>
    </row>
    <row r="74" spans="1:3" ht="15.75" customHeight="1">
      <c r="A74" s="1"/>
      <c r="B74" s="53"/>
      <c r="C74" s="71"/>
    </row>
    <row r="75" spans="1:3" ht="15.75" customHeight="1">
      <c r="A75" s="1"/>
      <c r="B75" s="53"/>
      <c r="C75" s="71"/>
    </row>
    <row r="76" spans="1:3" ht="15.75" customHeight="1">
      <c r="A76" s="1"/>
      <c r="B76" s="53"/>
      <c r="C76" s="71"/>
    </row>
    <row r="77" spans="1:3" ht="15.75" customHeight="1">
      <c r="A77" s="1"/>
      <c r="B77" s="53"/>
      <c r="C77" s="71"/>
    </row>
    <row r="78" spans="1:3" ht="15.75" customHeight="1">
      <c r="A78" s="1"/>
      <c r="B78" s="53"/>
      <c r="C78" s="71"/>
    </row>
    <row r="79" spans="1:3" ht="15.75" customHeight="1">
      <c r="A79" s="1"/>
      <c r="B79" s="53"/>
      <c r="C79" s="71"/>
    </row>
    <row r="80" spans="1:3" ht="15.75" customHeight="1">
      <c r="A80" s="1"/>
      <c r="B80" s="53"/>
      <c r="C80" s="71"/>
    </row>
    <row r="81" spans="1:3" ht="15.75" customHeight="1">
      <c r="A81" s="1"/>
      <c r="B81" s="53"/>
      <c r="C81" s="71"/>
    </row>
    <row r="82" spans="1:3" ht="15.75" customHeight="1">
      <c r="A82" s="1"/>
      <c r="B82" s="53"/>
      <c r="C82" s="71"/>
    </row>
    <row r="83" spans="1:3" ht="15.75" customHeight="1">
      <c r="A83" s="1"/>
      <c r="B83" s="53"/>
      <c r="C83" s="71"/>
    </row>
    <row r="84" spans="1:3" ht="15.75" customHeight="1">
      <c r="A84" s="1"/>
      <c r="B84" s="53"/>
      <c r="C84" s="71"/>
    </row>
    <row r="85" spans="1:3" ht="15.75" customHeight="1">
      <c r="A85" s="1"/>
      <c r="B85" s="53"/>
      <c r="C85" s="71"/>
    </row>
    <row r="86" spans="1:3" ht="15.75" customHeight="1">
      <c r="A86" s="1"/>
      <c r="B86" s="53"/>
      <c r="C86" s="71"/>
    </row>
    <row r="87" spans="1:3" ht="15.75" customHeight="1">
      <c r="A87" s="1"/>
      <c r="B87" s="53"/>
      <c r="C87" s="71"/>
    </row>
    <row r="88" spans="1:3" ht="15.75" customHeight="1">
      <c r="A88" s="1"/>
      <c r="B88" s="53"/>
      <c r="C88" s="71"/>
    </row>
    <row r="89" spans="1:3" ht="15.75" customHeight="1">
      <c r="A89" s="1"/>
      <c r="B89" s="53"/>
      <c r="C89" s="71"/>
    </row>
    <row r="90" spans="1:3" ht="15.75" customHeight="1">
      <c r="A90" s="1"/>
      <c r="B90" s="53"/>
      <c r="C90" s="71"/>
    </row>
    <row r="91" spans="1:3" ht="15.75" customHeight="1">
      <c r="A91" s="1"/>
      <c r="B91" s="53"/>
      <c r="C91" s="71"/>
    </row>
    <row r="92" spans="1:3" ht="15.75" customHeight="1">
      <c r="A92" s="1"/>
      <c r="B92" s="53"/>
      <c r="C92" s="71"/>
    </row>
    <row r="93" spans="1:3" ht="15.75" customHeight="1">
      <c r="A93" s="1"/>
      <c r="B93" s="53"/>
      <c r="C93" s="71"/>
    </row>
    <row r="94" spans="1:3" ht="15.75" customHeight="1">
      <c r="A94" s="1"/>
      <c r="B94" s="53"/>
      <c r="C94" s="71"/>
    </row>
    <row r="95" spans="1:3" ht="15.75" customHeight="1">
      <c r="A95" s="1"/>
      <c r="B95" s="53"/>
      <c r="C95" s="71"/>
    </row>
    <row r="96" spans="1:3" ht="15.75" customHeight="1">
      <c r="A96" s="1"/>
      <c r="B96" s="53"/>
      <c r="C96" s="71"/>
    </row>
    <row r="97" spans="1:3" ht="15.75" customHeight="1">
      <c r="A97" s="1"/>
      <c r="B97" s="53"/>
      <c r="C97" s="71"/>
    </row>
    <row r="98" spans="1:3" ht="15.75" customHeight="1">
      <c r="A98" s="1"/>
      <c r="B98" s="53"/>
      <c r="C98" s="71"/>
    </row>
    <row r="99" spans="1:3" ht="15.75" customHeight="1">
      <c r="A99" s="1"/>
      <c r="B99" s="53"/>
      <c r="C99" s="71"/>
    </row>
    <row r="100" spans="1:3" ht="15.75" customHeight="1">
      <c r="A100" s="1"/>
      <c r="B100" s="53"/>
      <c r="C100" s="71"/>
    </row>
    <row r="101" spans="1:3" ht="15.75" customHeight="1">
      <c r="A101" s="1"/>
      <c r="B101" s="53"/>
      <c r="C101" s="71"/>
    </row>
    <row r="102" spans="1:3" ht="15.75" customHeight="1">
      <c r="A102" s="1"/>
      <c r="B102" s="53"/>
      <c r="C102" s="71"/>
    </row>
    <row r="103" spans="1:3" ht="15.75" customHeight="1">
      <c r="A103" s="1"/>
      <c r="B103" s="53"/>
      <c r="C103" s="71"/>
    </row>
    <row r="104" spans="1:3" ht="15.75" customHeight="1">
      <c r="A104" s="1"/>
      <c r="B104" s="53"/>
      <c r="C104" s="71"/>
    </row>
  </sheetData>
  <sheetProtection password="CC6B" sheet="1" objects="1" scenarios="1" autoFilter="0"/>
  <mergeCells count="1">
    <mergeCell ref="A2:B2"/>
  </mergeCells>
  <hyperlinks>
    <hyperlink ref="A2:B2" location="INDEX!A1" display="INDEX!A1" xr:uid="{00000000-0004-0000-1800-000000000000}"/>
  </hyperlinks>
  <pageMargins left="0.31496062992125984" right="0.47244094488188981" top="0.35433070866141736" bottom="0.39370078740157483" header="0" footer="0"/>
  <pageSetup paperSize="9" scale="9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T100"/>
  <sheetViews>
    <sheetView workbookViewId="0">
      <selection activeCell="O2" sqref="O2"/>
    </sheetView>
  </sheetViews>
  <sheetFormatPr defaultColWidth="14" defaultRowHeight="15" customHeight="1"/>
  <cols>
    <col min="1" max="1" width="3" customWidth="1"/>
    <col min="2" max="2" width="4" customWidth="1"/>
    <col min="3" max="3" width="3.6640625" customWidth="1"/>
    <col min="4" max="4" width="3.44140625" customWidth="1"/>
    <col min="5" max="5" width="12.88671875" customWidth="1"/>
    <col min="6" max="6" width="8.6640625" customWidth="1"/>
    <col min="7" max="7" width="5.44140625" customWidth="1"/>
    <col min="8" max="8" width="4.88671875" customWidth="1"/>
    <col min="9" max="9" width="11" customWidth="1"/>
    <col min="10" max="10" width="5.5546875" customWidth="1"/>
    <col min="11" max="11" width="7.44140625" customWidth="1"/>
    <col min="12" max="13" width="3.44140625" customWidth="1"/>
    <col min="14" max="14" width="4.5546875" customWidth="1"/>
    <col min="15" max="20" width="8.6640625" customWidth="1"/>
  </cols>
  <sheetData>
    <row r="2" spans="2:20" ht="14.4">
      <c r="E2" s="654" t="s">
        <v>488</v>
      </c>
      <c r="F2" s="655"/>
      <c r="G2" s="655"/>
      <c r="H2" s="655"/>
      <c r="I2" s="655"/>
      <c r="J2" s="655"/>
      <c r="K2" s="656"/>
      <c r="O2" s="594" t="s">
        <v>830</v>
      </c>
    </row>
    <row r="4" spans="2:20" ht="21" customHeight="1">
      <c r="B4" s="659" t="s">
        <v>313</v>
      </c>
      <c r="C4" s="662" t="s">
        <v>489</v>
      </c>
      <c r="D4" s="662" t="s">
        <v>490</v>
      </c>
      <c r="E4" s="659" t="s">
        <v>491</v>
      </c>
      <c r="F4" s="661" t="s">
        <v>492</v>
      </c>
      <c r="G4" s="661" t="s">
        <v>493</v>
      </c>
      <c r="H4" s="661" t="s">
        <v>494</v>
      </c>
      <c r="I4" s="661" t="s">
        <v>495</v>
      </c>
      <c r="J4" s="660" t="s">
        <v>496</v>
      </c>
      <c r="K4" s="657" t="s">
        <v>497</v>
      </c>
      <c r="L4" s="663" t="s">
        <v>498</v>
      </c>
      <c r="M4" s="655"/>
      <c r="N4" s="656"/>
      <c r="O4" s="657" t="s">
        <v>499</v>
      </c>
      <c r="P4" s="657" t="s">
        <v>500</v>
      </c>
      <c r="Q4" s="657" t="s">
        <v>501</v>
      </c>
      <c r="R4" s="657" t="s">
        <v>502</v>
      </c>
      <c r="S4" s="657" t="s">
        <v>503</v>
      </c>
      <c r="T4" s="657" t="s">
        <v>503</v>
      </c>
    </row>
    <row r="5" spans="2:20" ht="14.4">
      <c r="B5" s="658"/>
      <c r="C5" s="658"/>
      <c r="D5" s="658"/>
      <c r="E5" s="658"/>
      <c r="F5" s="658"/>
      <c r="G5" s="658"/>
      <c r="H5" s="658"/>
      <c r="I5" s="658"/>
      <c r="J5" s="658"/>
      <c r="K5" s="658"/>
      <c r="L5" s="595" t="s">
        <v>504</v>
      </c>
      <c r="M5" s="595" t="s">
        <v>505</v>
      </c>
      <c r="N5" s="595" t="s">
        <v>506</v>
      </c>
      <c r="O5" s="658"/>
      <c r="P5" s="658"/>
      <c r="Q5" s="658"/>
      <c r="R5" s="658"/>
      <c r="S5" s="658"/>
      <c r="T5" s="658"/>
    </row>
    <row r="6" spans="2:20" ht="14.4">
      <c r="E6" s="596"/>
      <c r="F6" s="547"/>
      <c r="G6" s="597"/>
      <c r="H6" s="598"/>
      <c r="I6" s="599"/>
      <c r="J6" s="600"/>
      <c r="K6" s="601"/>
      <c r="L6" s="602"/>
      <c r="M6" s="602"/>
      <c r="N6" s="602"/>
    </row>
    <row r="7" spans="2:20" ht="14.4">
      <c r="B7" s="603">
        <v>1</v>
      </c>
      <c r="C7" s="604">
        <v>1</v>
      </c>
      <c r="D7" s="604">
        <v>1</v>
      </c>
      <c r="E7" s="605" t="s">
        <v>507</v>
      </c>
      <c r="F7" s="606" t="s">
        <v>508</v>
      </c>
      <c r="G7" s="607" t="s">
        <v>509</v>
      </c>
      <c r="H7" s="606">
        <v>5</v>
      </c>
      <c r="I7" s="608" t="s">
        <v>507</v>
      </c>
      <c r="J7" s="609" t="s">
        <v>510</v>
      </c>
      <c r="K7" s="610" t="s">
        <v>511</v>
      </c>
      <c r="L7" s="611">
        <v>6</v>
      </c>
      <c r="M7" s="611">
        <v>6</v>
      </c>
      <c r="N7" s="611">
        <v>1947</v>
      </c>
      <c r="O7" s="611"/>
    </row>
    <row r="8" spans="2:20" ht="14.4">
      <c r="B8" s="603">
        <v>2</v>
      </c>
      <c r="C8" s="612">
        <v>1</v>
      </c>
      <c r="D8" s="612">
        <v>2</v>
      </c>
      <c r="E8" s="613" t="s">
        <v>512</v>
      </c>
      <c r="F8" s="614" t="s">
        <v>513</v>
      </c>
      <c r="G8" s="615" t="s">
        <v>514</v>
      </c>
      <c r="H8" s="614">
        <v>5</v>
      </c>
      <c r="I8" s="616" t="s">
        <v>507</v>
      </c>
      <c r="J8" s="617" t="s">
        <v>510</v>
      </c>
      <c r="K8" s="618" t="s">
        <v>511</v>
      </c>
      <c r="L8" s="619">
        <v>11</v>
      </c>
      <c r="M8" s="619">
        <v>10</v>
      </c>
      <c r="N8" s="619">
        <v>1950</v>
      </c>
      <c r="O8" s="619"/>
    </row>
    <row r="9" spans="2:20" ht="14.4">
      <c r="B9" s="603">
        <v>3</v>
      </c>
      <c r="C9" s="612">
        <v>1</v>
      </c>
      <c r="D9" s="612">
        <v>3</v>
      </c>
      <c r="E9" s="613" t="s">
        <v>515</v>
      </c>
      <c r="F9" s="614" t="s">
        <v>516</v>
      </c>
      <c r="G9" s="615" t="s">
        <v>509</v>
      </c>
      <c r="H9" s="614">
        <v>5</v>
      </c>
      <c r="I9" s="616" t="s">
        <v>507</v>
      </c>
      <c r="J9" s="617" t="s">
        <v>510</v>
      </c>
      <c r="K9" s="618" t="s">
        <v>511</v>
      </c>
      <c r="L9" s="619">
        <v>4</v>
      </c>
      <c r="M9" s="619">
        <v>7</v>
      </c>
      <c r="N9" s="619">
        <v>1977</v>
      </c>
      <c r="O9" s="619"/>
    </row>
    <row r="10" spans="2:20" ht="14.4">
      <c r="B10" s="603">
        <v>4</v>
      </c>
      <c r="C10" s="612">
        <v>1</v>
      </c>
      <c r="D10" s="612">
        <v>4</v>
      </c>
      <c r="E10" s="613" t="s">
        <v>517</v>
      </c>
      <c r="F10" s="614" t="s">
        <v>518</v>
      </c>
      <c r="G10" s="615" t="s">
        <v>514</v>
      </c>
      <c r="H10" s="614">
        <v>5</v>
      </c>
      <c r="I10" s="616" t="s">
        <v>507</v>
      </c>
      <c r="J10" s="617" t="s">
        <v>510</v>
      </c>
      <c r="K10" s="618" t="s">
        <v>511</v>
      </c>
      <c r="L10" s="619">
        <v>6</v>
      </c>
      <c r="M10" s="619">
        <v>5</v>
      </c>
      <c r="N10" s="619">
        <v>1979</v>
      </c>
      <c r="O10" s="619"/>
    </row>
    <row r="11" spans="2:20" ht="14.4">
      <c r="B11" s="603">
        <v>5</v>
      </c>
      <c r="C11" s="612">
        <v>1</v>
      </c>
      <c r="D11" s="612">
        <v>5</v>
      </c>
      <c r="E11" s="613" t="s">
        <v>519</v>
      </c>
      <c r="F11" s="614" t="s">
        <v>516</v>
      </c>
      <c r="G11" s="615" t="s">
        <v>509</v>
      </c>
      <c r="H11" s="614">
        <v>5</v>
      </c>
      <c r="I11" s="616" t="s">
        <v>507</v>
      </c>
      <c r="J11" s="617" t="s">
        <v>510</v>
      </c>
      <c r="K11" s="618" t="s">
        <v>511</v>
      </c>
      <c r="L11" s="619">
        <v>4</v>
      </c>
      <c r="M11" s="619">
        <v>9</v>
      </c>
      <c r="N11" s="619">
        <v>1983</v>
      </c>
      <c r="O11" s="619"/>
    </row>
    <row r="12" spans="2:20" ht="14.4">
      <c r="B12" s="603">
        <v>6</v>
      </c>
      <c r="C12" s="604">
        <v>2</v>
      </c>
      <c r="D12" s="604">
        <v>1</v>
      </c>
      <c r="E12" s="605" t="s">
        <v>520</v>
      </c>
      <c r="F12" s="606" t="s">
        <v>508</v>
      </c>
      <c r="G12" s="607" t="s">
        <v>509</v>
      </c>
      <c r="H12" s="606">
        <v>7</v>
      </c>
      <c r="I12" s="605" t="s">
        <v>520</v>
      </c>
      <c r="J12" s="609" t="s">
        <v>510</v>
      </c>
      <c r="K12" s="610" t="s">
        <v>511</v>
      </c>
      <c r="L12" s="611">
        <v>12</v>
      </c>
      <c r="M12" s="611">
        <v>10</v>
      </c>
      <c r="N12" s="611">
        <v>1977</v>
      </c>
      <c r="O12" s="611"/>
    </row>
    <row r="13" spans="2:20" ht="14.4">
      <c r="B13" s="603">
        <v>7</v>
      </c>
      <c r="C13" s="612">
        <v>2</v>
      </c>
      <c r="D13" s="612">
        <v>2</v>
      </c>
      <c r="E13" s="613" t="s">
        <v>521</v>
      </c>
      <c r="F13" s="614" t="s">
        <v>513</v>
      </c>
      <c r="G13" s="615" t="s">
        <v>514</v>
      </c>
      <c r="H13" s="614">
        <v>7</v>
      </c>
      <c r="I13" s="620" t="s">
        <v>520</v>
      </c>
      <c r="J13" s="617" t="s">
        <v>510</v>
      </c>
      <c r="K13" s="618" t="s">
        <v>511</v>
      </c>
      <c r="L13" s="619">
        <v>9</v>
      </c>
      <c r="M13" s="619">
        <v>2</v>
      </c>
      <c r="N13" s="619">
        <v>1977</v>
      </c>
      <c r="O13" s="619"/>
    </row>
    <row r="14" spans="2:20" ht="14.4">
      <c r="B14" s="603">
        <v>8</v>
      </c>
      <c r="C14" s="612">
        <v>2</v>
      </c>
      <c r="D14" s="612">
        <v>3</v>
      </c>
      <c r="E14" s="613" t="s">
        <v>522</v>
      </c>
      <c r="F14" s="614" t="s">
        <v>518</v>
      </c>
      <c r="G14" s="615" t="s">
        <v>514</v>
      </c>
      <c r="H14" s="614">
        <v>7</v>
      </c>
      <c r="I14" s="620" t="s">
        <v>520</v>
      </c>
      <c r="J14" s="617" t="s">
        <v>510</v>
      </c>
      <c r="K14" s="618" t="s">
        <v>511</v>
      </c>
      <c r="L14" s="619">
        <v>19</v>
      </c>
      <c r="M14" s="619">
        <v>9</v>
      </c>
      <c r="N14" s="619">
        <v>1995</v>
      </c>
      <c r="O14" s="619"/>
    </row>
    <row r="15" spans="2:20" ht="14.4">
      <c r="B15" s="603">
        <v>9</v>
      </c>
      <c r="C15" s="612">
        <v>2</v>
      </c>
      <c r="D15" s="612">
        <v>4</v>
      </c>
      <c r="E15" s="613" t="s">
        <v>523</v>
      </c>
      <c r="F15" s="614" t="s">
        <v>524</v>
      </c>
      <c r="G15" s="615" t="s">
        <v>514</v>
      </c>
      <c r="H15" s="614">
        <v>7</v>
      </c>
      <c r="I15" s="620" t="s">
        <v>520</v>
      </c>
      <c r="J15" s="617" t="s">
        <v>510</v>
      </c>
      <c r="K15" s="618" t="s">
        <v>511</v>
      </c>
      <c r="L15" s="619">
        <v>2</v>
      </c>
      <c r="M15" s="619">
        <v>2</v>
      </c>
      <c r="N15" s="619">
        <v>2015</v>
      </c>
      <c r="O15" s="619"/>
    </row>
    <row r="16" spans="2:20" ht="14.4">
      <c r="B16" s="603">
        <v>10</v>
      </c>
      <c r="C16" s="612">
        <v>2</v>
      </c>
      <c r="D16" s="612">
        <v>5</v>
      </c>
      <c r="E16" s="613" t="s">
        <v>525</v>
      </c>
      <c r="F16" s="614" t="s">
        <v>516</v>
      </c>
      <c r="G16" s="615" t="s">
        <v>509</v>
      </c>
      <c r="H16" s="614">
        <v>7</v>
      </c>
      <c r="I16" s="620" t="s">
        <v>520</v>
      </c>
      <c r="J16" s="617" t="s">
        <v>510</v>
      </c>
      <c r="K16" s="618" t="s">
        <v>511</v>
      </c>
      <c r="L16" s="619">
        <v>17</v>
      </c>
      <c r="M16" s="619">
        <v>4</v>
      </c>
      <c r="N16" s="619">
        <v>1998</v>
      </c>
      <c r="O16" s="619"/>
    </row>
    <row r="17" spans="2:15" ht="14.4">
      <c r="B17" s="603">
        <v>11</v>
      </c>
      <c r="C17" s="612">
        <v>2</v>
      </c>
      <c r="D17" s="612">
        <v>6</v>
      </c>
      <c r="E17" s="613" t="s">
        <v>526</v>
      </c>
      <c r="F17" s="614" t="s">
        <v>518</v>
      </c>
      <c r="G17" s="615" t="s">
        <v>514</v>
      </c>
      <c r="H17" s="614">
        <v>7</v>
      </c>
      <c r="I17" s="620" t="s">
        <v>520</v>
      </c>
      <c r="J17" s="617" t="s">
        <v>510</v>
      </c>
      <c r="K17" s="618" t="s">
        <v>511</v>
      </c>
      <c r="L17" s="619">
        <v>1</v>
      </c>
      <c r="M17" s="619">
        <v>11</v>
      </c>
      <c r="N17" s="619">
        <v>2000</v>
      </c>
      <c r="O17" s="619"/>
    </row>
    <row r="18" spans="2:15" ht="14.4">
      <c r="B18" s="603">
        <v>12</v>
      </c>
      <c r="C18" s="612">
        <v>2</v>
      </c>
      <c r="D18" s="612">
        <v>7</v>
      </c>
      <c r="E18" s="613" t="s">
        <v>527</v>
      </c>
      <c r="F18" s="614" t="s">
        <v>516</v>
      </c>
      <c r="G18" s="615" t="s">
        <v>509</v>
      </c>
      <c r="H18" s="614">
        <v>7</v>
      </c>
      <c r="I18" s="620" t="s">
        <v>520</v>
      </c>
      <c r="J18" s="617" t="s">
        <v>510</v>
      </c>
      <c r="K18" s="618" t="s">
        <v>511</v>
      </c>
      <c r="L18" s="619">
        <v>15</v>
      </c>
      <c r="M18" s="619">
        <v>10</v>
      </c>
      <c r="N18" s="619">
        <v>2002</v>
      </c>
      <c r="O18" s="619"/>
    </row>
    <row r="19" spans="2:15" ht="14.4">
      <c r="B19" s="603">
        <v>13</v>
      </c>
      <c r="C19" s="621">
        <v>3</v>
      </c>
      <c r="D19" s="621">
        <v>1</v>
      </c>
      <c r="E19" s="605" t="s">
        <v>528</v>
      </c>
      <c r="F19" s="606" t="s">
        <v>508</v>
      </c>
      <c r="G19" s="607" t="s">
        <v>514</v>
      </c>
      <c r="H19" s="622">
        <v>1</v>
      </c>
      <c r="I19" s="608" t="s">
        <v>528</v>
      </c>
      <c r="J19" s="609" t="s">
        <v>510</v>
      </c>
      <c r="K19" s="610" t="s">
        <v>511</v>
      </c>
      <c r="L19" s="611">
        <v>12</v>
      </c>
      <c r="M19" s="611">
        <v>1</v>
      </c>
      <c r="N19" s="611">
        <v>1954</v>
      </c>
      <c r="O19" s="611"/>
    </row>
    <row r="20" spans="2:15" ht="14.4">
      <c r="B20" s="603">
        <v>14</v>
      </c>
      <c r="C20" s="604">
        <v>4</v>
      </c>
      <c r="D20" s="604">
        <v>1</v>
      </c>
      <c r="E20" s="605" t="s">
        <v>529</v>
      </c>
      <c r="F20" s="606" t="s">
        <v>508</v>
      </c>
      <c r="G20" s="607" t="s">
        <v>509</v>
      </c>
      <c r="H20" s="622">
        <v>7</v>
      </c>
      <c r="I20" s="608" t="s">
        <v>529</v>
      </c>
      <c r="J20" s="609" t="s">
        <v>510</v>
      </c>
      <c r="K20" s="610" t="s">
        <v>511</v>
      </c>
      <c r="L20" s="611">
        <v>4</v>
      </c>
      <c r="M20" s="611">
        <v>7</v>
      </c>
      <c r="N20" s="611">
        <v>1957</v>
      </c>
      <c r="O20" s="611"/>
    </row>
    <row r="21" spans="2:15" ht="15.75" customHeight="1">
      <c r="B21" s="603">
        <v>15</v>
      </c>
      <c r="C21" s="612">
        <v>4</v>
      </c>
      <c r="D21" s="612">
        <v>2</v>
      </c>
      <c r="E21" s="613" t="s">
        <v>530</v>
      </c>
      <c r="F21" s="614" t="s">
        <v>513</v>
      </c>
      <c r="G21" s="615" t="s">
        <v>514</v>
      </c>
      <c r="H21" s="623">
        <v>7</v>
      </c>
      <c r="I21" s="616" t="s">
        <v>529</v>
      </c>
      <c r="J21" s="617" t="s">
        <v>510</v>
      </c>
      <c r="K21" s="618" t="s">
        <v>511</v>
      </c>
      <c r="L21" s="619">
        <v>26</v>
      </c>
      <c r="M21" s="619">
        <v>11</v>
      </c>
      <c r="N21" s="619">
        <v>1968</v>
      </c>
      <c r="O21" s="619"/>
    </row>
    <row r="22" spans="2:15" ht="15.75" customHeight="1">
      <c r="B22" s="603">
        <v>16</v>
      </c>
      <c r="C22" s="612">
        <v>4</v>
      </c>
      <c r="D22" s="612">
        <v>7</v>
      </c>
      <c r="E22" s="613" t="s">
        <v>531</v>
      </c>
      <c r="F22" s="614" t="s">
        <v>532</v>
      </c>
      <c r="G22" s="615" t="s">
        <v>509</v>
      </c>
      <c r="H22" s="623">
        <v>7</v>
      </c>
      <c r="I22" s="616" t="s">
        <v>529</v>
      </c>
      <c r="J22" s="617" t="s">
        <v>510</v>
      </c>
      <c r="K22" s="618" t="s">
        <v>511</v>
      </c>
      <c r="L22" s="619">
        <v>15</v>
      </c>
      <c r="M22" s="619">
        <v>7</v>
      </c>
      <c r="N22" s="619">
        <v>2002</v>
      </c>
      <c r="O22" s="619"/>
    </row>
    <row r="23" spans="2:15" ht="15.75" customHeight="1">
      <c r="B23" s="603">
        <v>17</v>
      </c>
      <c r="C23" s="621">
        <v>5</v>
      </c>
      <c r="D23" s="621">
        <v>1</v>
      </c>
      <c r="E23" s="605" t="s">
        <v>533</v>
      </c>
      <c r="F23" s="606" t="s">
        <v>508</v>
      </c>
      <c r="G23" s="607" t="s">
        <v>514</v>
      </c>
      <c r="H23" s="622">
        <v>5</v>
      </c>
      <c r="I23" s="608" t="s">
        <v>533</v>
      </c>
      <c r="J23" s="609" t="s">
        <v>510</v>
      </c>
      <c r="K23" s="610" t="s">
        <v>511</v>
      </c>
      <c r="L23" s="611">
        <v>20</v>
      </c>
      <c r="M23" s="611">
        <v>6</v>
      </c>
      <c r="N23" s="611">
        <v>1961</v>
      </c>
      <c r="O23" s="611"/>
    </row>
    <row r="24" spans="2:15" ht="15.75" customHeight="1">
      <c r="B24" s="603">
        <v>18</v>
      </c>
      <c r="C24" s="624">
        <v>5</v>
      </c>
      <c r="D24" s="624">
        <v>2</v>
      </c>
      <c r="E24" s="613" t="s">
        <v>534</v>
      </c>
      <c r="F24" s="614" t="s">
        <v>513</v>
      </c>
      <c r="G24" s="615" t="s">
        <v>514</v>
      </c>
      <c r="H24" s="623">
        <v>5</v>
      </c>
      <c r="I24" s="616" t="s">
        <v>533</v>
      </c>
      <c r="J24" s="617" t="s">
        <v>510</v>
      </c>
      <c r="K24" s="618" t="s">
        <v>511</v>
      </c>
      <c r="L24" s="619">
        <v>24</v>
      </c>
      <c r="M24" s="619">
        <v>7</v>
      </c>
      <c r="N24" s="619">
        <v>1986</v>
      </c>
      <c r="O24" s="619"/>
    </row>
    <row r="25" spans="2:15" ht="15.75" customHeight="1">
      <c r="B25" s="603">
        <v>19</v>
      </c>
      <c r="C25" s="624">
        <v>5</v>
      </c>
      <c r="D25" s="624">
        <v>3</v>
      </c>
      <c r="E25" s="613" t="s">
        <v>535</v>
      </c>
      <c r="F25" s="614" t="s">
        <v>532</v>
      </c>
      <c r="G25" s="615" t="s">
        <v>509</v>
      </c>
      <c r="H25" s="623">
        <v>5</v>
      </c>
      <c r="I25" s="616" t="s">
        <v>533</v>
      </c>
      <c r="J25" s="617" t="s">
        <v>510</v>
      </c>
      <c r="K25" s="618" t="s">
        <v>511</v>
      </c>
      <c r="L25" s="619">
        <v>5</v>
      </c>
      <c r="M25" s="619">
        <v>1</v>
      </c>
      <c r="N25" s="619">
        <v>2003</v>
      </c>
      <c r="O25" s="619"/>
    </row>
    <row r="26" spans="2:15" ht="15.75" customHeight="1">
      <c r="B26" s="603">
        <v>20</v>
      </c>
      <c r="C26" s="624">
        <v>5</v>
      </c>
      <c r="D26" s="624">
        <v>4</v>
      </c>
      <c r="E26" s="613" t="s">
        <v>536</v>
      </c>
      <c r="F26" s="614" t="s">
        <v>532</v>
      </c>
      <c r="G26" s="615" t="s">
        <v>509</v>
      </c>
      <c r="H26" s="623">
        <v>5</v>
      </c>
      <c r="I26" s="616" t="s">
        <v>533</v>
      </c>
      <c r="J26" s="617" t="s">
        <v>510</v>
      </c>
      <c r="K26" s="618" t="s">
        <v>511</v>
      </c>
      <c r="L26" s="619">
        <v>14</v>
      </c>
      <c r="M26" s="619">
        <v>6</v>
      </c>
      <c r="N26" s="619">
        <v>2007</v>
      </c>
      <c r="O26" s="619"/>
    </row>
    <row r="27" spans="2:15" ht="15.75" customHeight="1">
      <c r="B27" s="603">
        <v>21</v>
      </c>
      <c r="C27" s="624">
        <v>5</v>
      </c>
      <c r="D27" s="624">
        <v>5</v>
      </c>
      <c r="E27" s="613" t="s">
        <v>537</v>
      </c>
      <c r="F27" s="614" t="s">
        <v>532</v>
      </c>
      <c r="G27" s="615" t="s">
        <v>509</v>
      </c>
      <c r="H27" s="623">
        <v>5</v>
      </c>
      <c r="I27" s="616" t="s">
        <v>533</v>
      </c>
      <c r="J27" s="617" t="s">
        <v>510</v>
      </c>
      <c r="K27" s="618" t="s">
        <v>511</v>
      </c>
      <c r="L27" s="619">
        <v>16</v>
      </c>
      <c r="M27" s="619">
        <v>3</v>
      </c>
      <c r="N27" s="619">
        <v>2014</v>
      </c>
      <c r="O27" s="619"/>
    </row>
    <row r="28" spans="2:15" ht="15.75" customHeight="1">
      <c r="B28" s="603">
        <v>22</v>
      </c>
      <c r="C28" s="621">
        <v>6</v>
      </c>
      <c r="D28" s="621">
        <v>1</v>
      </c>
      <c r="E28" s="605" t="s">
        <v>538</v>
      </c>
      <c r="F28" s="606" t="s">
        <v>508</v>
      </c>
      <c r="G28" s="607" t="s">
        <v>509</v>
      </c>
      <c r="H28" s="622">
        <v>5</v>
      </c>
      <c r="I28" s="608" t="s">
        <v>538</v>
      </c>
      <c r="J28" s="609" t="s">
        <v>510</v>
      </c>
      <c r="K28" s="610" t="s">
        <v>511</v>
      </c>
      <c r="L28" s="611">
        <v>23</v>
      </c>
      <c r="M28" s="611">
        <v>11</v>
      </c>
      <c r="N28" s="611">
        <v>1985</v>
      </c>
      <c r="O28" s="611"/>
    </row>
    <row r="29" spans="2:15" ht="15.75" customHeight="1">
      <c r="B29" s="603">
        <v>23</v>
      </c>
      <c r="C29" s="624">
        <v>6</v>
      </c>
      <c r="D29" s="624">
        <v>2</v>
      </c>
      <c r="E29" s="613" t="s">
        <v>539</v>
      </c>
      <c r="F29" s="614" t="s">
        <v>513</v>
      </c>
      <c r="G29" s="615" t="s">
        <v>514</v>
      </c>
      <c r="H29" s="623">
        <v>5</v>
      </c>
      <c r="I29" s="616" t="s">
        <v>538</v>
      </c>
      <c r="J29" s="617" t="s">
        <v>510</v>
      </c>
      <c r="K29" s="618" t="s">
        <v>511</v>
      </c>
      <c r="L29" s="619">
        <v>1</v>
      </c>
      <c r="M29" s="619">
        <v>11</v>
      </c>
      <c r="N29" s="619">
        <v>1991</v>
      </c>
      <c r="O29" s="619"/>
    </row>
    <row r="30" spans="2:15" ht="15.75" customHeight="1">
      <c r="B30" s="603">
        <v>24</v>
      </c>
      <c r="C30" s="624">
        <v>6</v>
      </c>
      <c r="D30" s="624">
        <v>3</v>
      </c>
      <c r="E30" s="613" t="s">
        <v>540</v>
      </c>
      <c r="F30" s="614" t="s">
        <v>516</v>
      </c>
      <c r="G30" s="615" t="s">
        <v>509</v>
      </c>
      <c r="H30" s="623">
        <v>5</v>
      </c>
      <c r="I30" s="616" t="s">
        <v>538</v>
      </c>
      <c r="J30" s="617" t="s">
        <v>510</v>
      </c>
      <c r="K30" s="618" t="s">
        <v>511</v>
      </c>
      <c r="L30" s="619">
        <v>23</v>
      </c>
      <c r="M30" s="619">
        <v>10</v>
      </c>
      <c r="N30" s="619">
        <v>2003</v>
      </c>
      <c r="O30" s="619"/>
    </row>
    <row r="31" spans="2:15" ht="15.75" customHeight="1">
      <c r="B31" s="603">
        <v>25</v>
      </c>
      <c r="C31" s="624">
        <v>6</v>
      </c>
      <c r="D31" s="624">
        <v>4</v>
      </c>
      <c r="E31" s="613" t="s">
        <v>541</v>
      </c>
      <c r="F31" s="614" t="s">
        <v>516</v>
      </c>
      <c r="G31" s="615" t="s">
        <v>509</v>
      </c>
      <c r="H31" s="623">
        <v>5</v>
      </c>
      <c r="I31" s="616" t="s">
        <v>538</v>
      </c>
      <c r="J31" s="617" t="s">
        <v>510</v>
      </c>
      <c r="K31" s="618" t="s">
        <v>511</v>
      </c>
      <c r="L31" s="619">
        <v>1</v>
      </c>
      <c r="M31" s="619">
        <v>9</v>
      </c>
      <c r="N31" s="619">
        <v>2006</v>
      </c>
      <c r="O31" s="619"/>
    </row>
    <row r="32" spans="2:15" ht="15.75" customHeight="1">
      <c r="B32" s="603">
        <v>26</v>
      </c>
      <c r="C32" s="624">
        <v>6</v>
      </c>
      <c r="D32" s="624">
        <v>5</v>
      </c>
      <c r="E32" s="613" t="s">
        <v>542</v>
      </c>
      <c r="F32" s="614" t="s">
        <v>516</v>
      </c>
      <c r="G32" s="615" t="s">
        <v>509</v>
      </c>
      <c r="H32" s="623">
        <v>5</v>
      </c>
      <c r="I32" s="616" t="s">
        <v>538</v>
      </c>
      <c r="J32" s="617" t="s">
        <v>510</v>
      </c>
      <c r="K32" s="618" t="s">
        <v>511</v>
      </c>
      <c r="L32" s="619">
        <v>5</v>
      </c>
      <c r="M32" s="619">
        <v>5</v>
      </c>
      <c r="N32" s="619">
        <v>2010</v>
      </c>
      <c r="O32" s="619"/>
    </row>
    <row r="33" spans="2:15" ht="15.75" customHeight="1">
      <c r="B33" s="603">
        <v>27</v>
      </c>
      <c r="C33" s="621">
        <v>6</v>
      </c>
      <c r="D33" s="621">
        <v>1</v>
      </c>
      <c r="E33" s="605" t="s">
        <v>543</v>
      </c>
      <c r="F33" s="606" t="s">
        <v>508</v>
      </c>
      <c r="G33" s="607" t="s">
        <v>509</v>
      </c>
      <c r="H33" s="622">
        <v>6</v>
      </c>
      <c r="I33" s="608" t="s">
        <v>543</v>
      </c>
      <c r="J33" s="609" t="s">
        <v>510</v>
      </c>
      <c r="K33" s="610" t="s">
        <v>511</v>
      </c>
      <c r="L33" s="611">
        <v>19</v>
      </c>
      <c r="M33" s="611">
        <v>11</v>
      </c>
      <c r="N33" s="611">
        <v>1950</v>
      </c>
      <c r="O33" s="611"/>
    </row>
    <row r="34" spans="2:15" ht="15.75" customHeight="1">
      <c r="B34" s="603">
        <v>28</v>
      </c>
      <c r="C34" s="624">
        <v>7</v>
      </c>
      <c r="D34" s="624">
        <v>2</v>
      </c>
      <c r="E34" s="613" t="s">
        <v>544</v>
      </c>
      <c r="F34" s="614" t="s">
        <v>513</v>
      </c>
      <c r="G34" s="615" t="s">
        <v>514</v>
      </c>
      <c r="H34" s="623">
        <v>6</v>
      </c>
      <c r="I34" s="616" t="s">
        <v>543</v>
      </c>
      <c r="J34" s="617" t="s">
        <v>510</v>
      </c>
      <c r="K34" s="618" t="s">
        <v>511</v>
      </c>
      <c r="L34" s="619">
        <v>6</v>
      </c>
      <c r="M34" s="619">
        <v>9</v>
      </c>
      <c r="N34" s="619">
        <v>1959</v>
      </c>
      <c r="O34" s="619"/>
    </row>
    <row r="35" spans="2:15" ht="15.75" customHeight="1">
      <c r="B35" s="603">
        <v>29</v>
      </c>
      <c r="C35" s="624">
        <v>7</v>
      </c>
      <c r="D35" s="624">
        <v>3</v>
      </c>
      <c r="E35" s="613" t="s">
        <v>545</v>
      </c>
      <c r="F35" s="614" t="s">
        <v>518</v>
      </c>
      <c r="G35" s="615" t="s">
        <v>514</v>
      </c>
      <c r="H35" s="623">
        <v>6</v>
      </c>
      <c r="I35" s="616" t="s">
        <v>543</v>
      </c>
      <c r="J35" s="617" t="s">
        <v>510</v>
      </c>
      <c r="K35" s="618" t="s">
        <v>511</v>
      </c>
      <c r="L35" s="619">
        <v>11</v>
      </c>
      <c r="M35" s="619">
        <v>10</v>
      </c>
      <c r="N35" s="619">
        <v>1987</v>
      </c>
      <c r="O35" s="619"/>
    </row>
    <row r="36" spans="2:15" ht="15.75" customHeight="1">
      <c r="B36" s="603">
        <v>30</v>
      </c>
      <c r="C36" s="624">
        <v>7</v>
      </c>
      <c r="D36" s="624">
        <v>4</v>
      </c>
      <c r="E36" s="613" t="s">
        <v>546</v>
      </c>
      <c r="F36" s="614" t="s">
        <v>516</v>
      </c>
      <c r="G36" s="615" t="s">
        <v>509</v>
      </c>
      <c r="H36" s="623">
        <v>6</v>
      </c>
      <c r="I36" s="616" t="s">
        <v>543</v>
      </c>
      <c r="J36" s="617" t="s">
        <v>510</v>
      </c>
      <c r="K36" s="618" t="s">
        <v>511</v>
      </c>
      <c r="L36" s="619">
        <v>6</v>
      </c>
      <c r="M36" s="619">
        <v>12</v>
      </c>
      <c r="N36" s="619">
        <v>1989</v>
      </c>
      <c r="O36" s="619"/>
    </row>
    <row r="37" spans="2:15" ht="15.75" customHeight="1">
      <c r="B37" s="603">
        <v>31</v>
      </c>
      <c r="C37" s="624">
        <v>7</v>
      </c>
      <c r="D37" s="624">
        <v>5</v>
      </c>
      <c r="E37" s="613" t="s">
        <v>547</v>
      </c>
      <c r="F37" s="614" t="s">
        <v>524</v>
      </c>
      <c r="G37" s="615" t="s">
        <v>514</v>
      </c>
      <c r="H37" s="623">
        <v>6</v>
      </c>
      <c r="I37" s="616" t="s">
        <v>543</v>
      </c>
      <c r="J37" s="617" t="s">
        <v>510</v>
      </c>
      <c r="K37" s="618" t="s">
        <v>511</v>
      </c>
      <c r="L37" s="619">
        <v>13</v>
      </c>
      <c r="M37" s="619">
        <v>1</v>
      </c>
      <c r="N37" s="619">
        <v>2006</v>
      </c>
      <c r="O37" s="619"/>
    </row>
    <row r="38" spans="2:15" ht="15.75" customHeight="1">
      <c r="B38" s="603">
        <v>32</v>
      </c>
      <c r="C38" s="624">
        <v>7</v>
      </c>
      <c r="D38" s="624">
        <v>6</v>
      </c>
      <c r="E38" s="613" t="s">
        <v>548</v>
      </c>
      <c r="F38" s="614" t="s">
        <v>524</v>
      </c>
      <c r="G38" s="615" t="s">
        <v>514</v>
      </c>
      <c r="H38" s="623">
        <v>6</v>
      </c>
      <c r="I38" s="616" t="s">
        <v>543</v>
      </c>
      <c r="J38" s="617" t="s">
        <v>510</v>
      </c>
      <c r="K38" s="618" t="s">
        <v>511</v>
      </c>
      <c r="L38" s="619">
        <v>16</v>
      </c>
      <c r="M38" s="619">
        <v>11</v>
      </c>
      <c r="N38" s="619">
        <v>2008</v>
      </c>
      <c r="O38" s="619"/>
    </row>
    <row r="39" spans="2:15" ht="15.75" customHeight="1"/>
    <row r="40" spans="2:15" ht="15.75" customHeight="1"/>
    <row r="41" spans="2:15" ht="15.75" customHeight="1"/>
    <row r="42" spans="2:15" ht="15.75" customHeight="1"/>
    <row r="43" spans="2:15" ht="15.75" customHeight="1"/>
    <row r="44" spans="2:15" ht="15.75" customHeight="1"/>
    <row r="45" spans="2:15" ht="15.75" customHeight="1"/>
    <row r="46" spans="2:15" ht="15.75" customHeight="1"/>
    <row r="47" spans="2:15" ht="15.75" customHeight="1"/>
    <row r="48" spans="2: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sheetProtection password="CC6B" sheet="1" objects="1" scenarios="1" autoFilter="0"/>
  <mergeCells count="18">
    <mergeCell ref="S4:S5"/>
    <mergeCell ref="C4:C5"/>
    <mergeCell ref="T4:T5"/>
    <mergeCell ref="L4:N4"/>
    <mergeCell ref="D4:D5"/>
    <mergeCell ref="O4:O5"/>
    <mergeCell ref="E2:K2"/>
    <mergeCell ref="P4:P5"/>
    <mergeCell ref="Q4:Q5"/>
    <mergeCell ref="R4:R5"/>
    <mergeCell ref="B4:B5"/>
    <mergeCell ref="J4:J5"/>
    <mergeCell ref="E4:E5"/>
    <mergeCell ref="F4:F5"/>
    <mergeCell ref="G4:G5"/>
    <mergeCell ref="H4:H5"/>
    <mergeCell ref="I4:I5"/>
    <mergeCell ref="K4:K5"/>
  </mergeCells>
  <hyperlinks>
    <hyperlink ref="O2" location="INDEX!A1" display="...INDEX..." xr:uid="{00000000-0004-0000-1900-000000000000}"/>
  </hyperlinks>
  <pageMargins left="0.7" right="0.7" top="0.75" bottom="0.75" header="0" footer="0"/>
  <pageSetup paperSize="9" fitToWidth="0"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D3:D15"/>
  <sheetViews>
    <sheetView workbookViewId="0">
      <selection activeCell="G5" sqref="G5"/>
    </sheetView>
  </sheetViews>
  <sheetFormatPr defaultColWidth="10" defaultRowHeight="14.4"/>
  <cols>
    <col min="4" max="4" width="89.88671875" customWidth="1"/>
  </cols>
  <sheetData>
    <row r="3" spans="4:4" ht="21.6" customHeight="1">
      <c r="D3" s="261" t="s">
        <v>764</v>
      </c>
    </row>
    <row r="4" spans="4:4" ht="21.6" customHeight="1">
      <c r="D4" s="261" t="s">
        <v>765</v>
      </c>
    </row>
    <row r="5" spans="4:4" ht="21.6" customHeight="1">
      <c r="D5" s="261" t="s">
        <v>766</v>
      </c>
    </row>
    <row r="6" spans="4:4" ht="21.6" customHeight="1">
      <c r="D6" s="261" t="s">
        <v>767</v>
      </c>
    </row>
    <row r="7" spans="4:4" ht="21.6" customHeight="1">
      <c r="D7" s="261" t="s">
        <v>768</v>
      </c>
    </row>
    <row r="8" spans="4:4" ht="21.6" customHeight="1">
      <c r="D8" s="261" t="s">
        <v>769</v>
      </c>
    </row>
    <row r="9" spans="4:4" ht="21.6" customHeight="1">
      <c r="D9" s="261" t="s">
        <v>770</v>
      </c>
    </row>
    <row r="10" spans="4:4" ht="21.6" customHeight="1">
      <c r="D10" s="261" t="s">
        <v>771</v>
      </c>
    </row>
    <row r="11" spans="4:4" ht="21.6" customHeight="1">
      <c r="D11" s="261" t="s">
        <v>772</v>
      </c>
    </row>
    <row r="12" spans="4:4" ht="21.6" customHeight="1">
      <c r="D12" s="261" t="s">
        <v>773</v>
      </c>
    </row>
    <row r="13" spans="4:4" ht="21.6" customHeight="1">
      <c r="D13" s="261" t="s">
        <v>774</v>
      </c>
    </row>
    <row r="14" spans="4:4" ht="21.6" customHeight="1">
      <c r="D14" s="261" t="s">
        <v>775</v>
      </c>
    </row>
    <row r="15" spans="4:4" ht="21.6" customHeight="1">
      <c r="D15" s="261" t="s">
        <v>776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INDEX</vt:lpstr>
      <vt:lpstr>Instruction</vt:lpstr>
      <vt:lpstr>UPHC,PHC,CHC,SDH</vt:lpstr>
      <vt:lpstr>Main Centre </vt:lpstr>
      <vt:lpstr>ASHA Mobiliser</vt:lpstr>
      <vt:lpstr>Old Siaha SC</vt:lpstr>
      <vt:lpstr>College Vaih CL</vt:lpstr>
      <vt:lpstr>Meisatla CL</vt:lpstr>
      <vt:lpstr>New Coloney CL</vt:lpstr>
      <vt:lpstr>Maubawk SC</vt:lpstr>
      <vt:lpstr>Zero CL</vt:lpstr>
      <vt:lpstr>Kawlchaw E CL</vt:lpstr>
      <vt:lpstr>New Latawh SC</vt:lpstr>
      <vt:lpstr>Phalrang SC</vt:lpstr>
      <vt:lpstr>Rawmibawk SC</vt:lpstr>
      <vt:lpstr>Siahatla SC</vt:lpstr>
      <vt:lpstr>New Siaha CL</vt:lpstr>
      <vt:lpstr>Theiva SC</vt:lpstr>
      <vt:lpstr>Tuipui Ferry SC</vt:lpstr>
      <vt:lpstr>Tuisumpu SC</vt:lpstr>
      <vt:lpstr>SC Total &amp; MC Achievement</vt:lpstr>
      <vt:lpstr>SC Score Summary Legal (Manual)</vt:lpstr>
      <vt:lpstr>PHC,CHC,SDH -MC Score</vt:lpstr>
      <vt:lpstr>Indicators</vt:lpstr>
      <vt:lpstr>Instruction for Evaluator</vt:lpstr>
      <vt:lpstr>Population Longroll Record Form</vt:lpstr>
      <vt:lpstr>Sheet1</vt:lpstr>
      <vt:lpstr>'ASHA Mobiliser'!Print_Area</vt:lpstr>
      <vt:lpstr>'College Vaih CL'!Print_Area</vt:lpstr>
      <vt:lpstr>Indicators!Print_Area</vt:lpstr>
      <vt:lpstr>'Instruction for Evaluator'!Print_Area</vt:lpstr>
      <vt:lpstr>'Kawlchaw E CL'!Print_Area</vt:lpstr>
      <vt:lpstr>'Main Centre '!Print_Area</vt:lpstr>
      <vt:lpstr>'Maubawk SC'!Print_Area</vt:lpstr>
      <vt:lpstr>'Meisatla CL'!Print_Area</vt:lpstr>
      <vt:lpstr>'New Coloney CL'!Print_Area</vt:lpstr>
      <vt:lpstr>'New Latawh SC'!Print_Area</vt:lpstr>
      <vt:lpstr>'New Siaha CL'!Print_Area</vt:lpstr>
      <vt:lpstr>'Old Siaha SC'!Print_Area</vt:lpstr>
      <vt:lpstr>'Phalrang SC'!Print_Area</vt:lpstr>
      <vt:lpstr>'PHC,CHC,SDH -MC Score'!Print_Area</vt:lpstr>
      <vt:lpstr>'Rawmibawk SC'!Print_Area</vt:lpstr>
      <vt:lpstr>'SC Score Summary Legal (Manual)'!Print_Area</vt:lpstr>
      <vt:lpstr>'SC Total &amp; MC Achievement'!Print_Area</vt:lpstr>
      <vt:lpstr>'Siahatla SC'!Print_Area</vt:lpstr>
      <vt:lpstr>'Theiva SC'!Print_Area</vt:lpstr>
      <vt:lpstr>'Tuipui Ferry SC'!Print_Area</vt:lpstr>
      <vt:lpstr>'Tuisumpu SC'!Print_Area</vt:lpstr>
      <vt:lpstr>'UPHC,PHC,CHC,SDH'!Print_Area</vt:lpstr>
      <vt:lpstr>'Zero CL'!Print_Area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Maseni</cp:lastModifiedBy>
  <dcterms:created xsi:type="dcterms:W3CDTF">2006-09-15T18:30:00Z</dcterms:created>
  <dcterms:modified xsi:type="dcterms:W3CDTF">2022-10-18T07:53:19Z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daff519ed34e4fdd9676eafc2ec5177d</vt:lpwstr>
  </property>
</Properties>
</file>